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emória de cálculo " sheetId="1" state="visible" r:id="rId2"/>
    <sheet name="Planilha de Custos " sheetId="2" state="visible" r:id="rId3"/>
    <sheet name="Resumo da Proposta" sheetId="3" state="visible" r:id="rId4"/>
  </sheets>
  <definedNames>
    <definedName function="false" hidden="false" localSheetId="0" name="_xlnm.Print_Titles" vbProcedure="false">'Memória de cálculo '!$6:$6</definedName>
    <definedName function="false" hidden="false" localSheetId="1" name="_xlnm.Print_Area" vbProcedure="false">'Planilha de Custos '!$A$1:$E$118</definedName>
    <definedName function="false" hidden="false" localSheetId="1" name="_xlnm.Print_Titles" vbProcedure="false">'Planilha de Custos '!$1:$2</definedName>
    <definedName function="false" hidden="false" name="N" vbProcedure="false">#REF!</definedName>
    <definedName function="false" hidden="false" name="Posto" vbProcedure="false">#REF!</definedName>
    <definedName function="false" hidden="false" name="_1Excel_BuiltIn_Print_Area_3" vbProcedure="false">#REF!</definedName>
    <definedName function="false" hidden="false" name="_4Excel_BuiltIn_Print_Area_3" vbProcedure="false">#REF!</definedName>
    <definedName function="false" hidden="false" name="_5Excel_BuiltIn_Print_Area_3" vbProcedure="false">#REF!</definedName>
    <definedName function="false" hidden="false" localSheetId="0" name="_xlnm.Print_Titles" vbProcedure="false">'Memória de cálculo '!$6:$6</definedName>
    <definedName function="false" hidden="false" localSheetId="0" name="_xlnm.Print_Titles_0" vbProcedure="false">'Memória de cálculo '!$6:$6</definedName>
    <definedName function="false" hidden="false" localSheetId="0" name="_xlnm.Print_Titles_0_0" vbProcedure="false">'Memória de cálculo '!$6:$6</definedName>
    <definedName function="false" hidden="false" localSheetId="0" name="_xlnm.Print_Titles_0_0_0" vbProcedure="false">#REF!</definedName>
    <definedName function="false" hidden="false" localSheetId="0" name="_xlnm.Print_Titles_0_0_0_0" vbProcedure="false">#REF!</definedName>
    <definedName function="false" hidden="false" localSheetId="0" name="_xlnm.Print_Titles_0_0_0_0_0" vbProcedure="false">#REF!</definedName>
    <definedName function="false" hidden="false" localSheetId="0" name="_xlnm.Print_Titles_0_0_0_0_0_0" vbProcedure="false">#REF!</definedName>
    <definedName function="false" hidden="false" localSheetId="0" name="_xlnm.Print_Titles_0_0_0_0_0_0_0" vbProcedure="false">#REF!</definedName>
    <definedName function="false" hidden="false" localSheetId="0" name="_xlnm.Print_Titles_0_0_0_0_0_0_0_0" vbProcedure="false">#REF!</definedName>
    <definedName function="false" hidden="false" localSheetId="0" name="_xlnm.Print_Titles_0_0_0_0_0_0_0_0_0" vbProcedure="false">#REF!</definedName>
    <definedName function="false" hidden="false" localSheetId="0" name="_xlnm.Print_Titles_0_0_0_0_0_0_0_0_0_0" vbProcedure="false">#REF!</definedName>
    <definedName function="false" hidden="false" localSheetId="0" name="_xlnm.Print_Titles_0_0_0_0_0_0_0_0_0_0_0" vbProcedure="false">#REF!</definedName>
    <definedName function="false" hidden="false" localSheetId="0" name="_xlnm.Print_Titles_0_0_0_0_0_0_0_0_0_0_0_0" vbProcedure="false">#REF!</definedName>
    <definedName function="false" hidden="false" localSheetId="0" name="_xlnm.Print_Titles_0_0_0_0_0_0_0_0_0_0_0_0_0" vbProcedure="false">#REF!</definedName>
    <definedName function="false" hidden="false" localSheetId="0" name="_xlnm.Print_Titles_0_0_0_0_0_0_0_0_0_0_0_0_0_0" vbProcedure="false">#REF!</definedName>
    <definedName function="false" hidden="false" localSheetId="0" name="_xlnm.Print_Titles_0_0_0_0_0_0_0_0_0_0_0_0_0_0_0" vbProcedure="false">#REF!</definedName>
    <definedName function="false" hidden="false" localSheetId="0" name="_xlnm.Print_Titles_0_0_0_0_0_0_0_0_0_0_0_0_0_0_0_0" vbProcedure="false">#REF!</definedName>
    <definedName function="false" hidden="false" localSheetId="0" name="_xlnm.Print_Titles_0_0_0_0_0_0_0_0_0_0_0_0_0_0_0_0_0" vbProcedure="false">#REF!</definedName>
    <definedName function="false" hidden="false" localSheetId="0" name="_xlnm.Print_Titles_0_0_0_0_0_0_0_0_0_0_0_0_0_0_0_0_0_0" vbProcedure="false">#REF!</definedName>
    <definedName function="false" hidden="false" localSheetId="0" name="_xlnm.Print_Titles_0_0_0_0_0_0_0_0_0_0_0_0_0_0_0_0_0_0_0" vbProcedure="false">#REF!</definedName>
    <definedName function="false" hidden="false" localSheetId="0" name="_xlnm.Print_Titles_0_0_0_0_0_0_0_0_0_0_0_0_0_0_0_0_0_0_0_0" vbProcedure="false">#REF!</definedName>
    <definedName function="false" hidden="false" localSheetId="0" name="_xlnm.Print_Titles_0_0_0_0_0_0_0_0_0_0_0_0_0_0_0_0_0_0_0_0_0" vbProcedure="false">#REF!</definedName>
    <definedName function="false" hidden="false" localSheetId="0" name="_xlnm.Print_Titles_0_0_0_0_0_0_0_0_0_0_0_0_0_0_0_0_0_0_0_0_0_0" vbProcedure="false">#REF!</definedName>
    <definedName function="false" hidden="false" localSheetId="0" name="_xlnm.Print_Titles_0_0_0_0_0_0_0_0_0_0_0_0_0_0_0_0_0_0_0_0_0_0_0" vbProcedure="false">#REF!</definedName>
    <definedName function="false" hidden="false" localSheetId="0" name="_xlnm.Print_Titles_0_0_0_0_0_0_0_0_0_0_0_0_0_0_0_0_0_0_0_0_0_0_0_0" vbProcedure="false">#REF!</definedName>
    <definedName function="false" hidden="false" localSheetId="0" name="_xlnm.Print_Titles_0_0_0_0_0_0_0_0_0_0_0_0_0_0_0_0_0_0_0_0_0_0_0_0_0" vbProcedure="false">#REF!</definedName>
    <definedName function="false" hidden="false" localSheetId="1" name="N" vbProcedure="false">#REF!</definedName>
    <definedName function="false" hidden="false" localSheetId="1" name="Posto" vbProcedure="false">#REF!</definedName>
    <definedName function="false" hidden="false" localSheetId="1" name="_1Excel_BuiltIn_Print_Area_3" vbProcedure="false">#REF!</definedName>
    <definedName function="false" hidden="false" localSheetId="1" name="_4Excel_BuiltIn_Print_Area_3" vbProcedure="false">#REF!</definedName>
    <definedName function="false" hidden="false" localSheetId="1" name="_5Excel_BuiltIn_Print_Area_3" vbProcedure="false">#REF!</definedName>
    <definedName function="false" hidden="false" localSheetId="1" name="_xlnm.Print_Area" vbProcedure="false">'Planilha de Custos '!$A$1:$E$118</definedName>
    <definedName function="false" hidden="false" localSheetId="1" name="_xlnm.Print_Area_0" vbProcedure="false">'Planilha de Custos '!$A$1:$D$115</definedName>
    <definedName function="false" hidden="false" localSheetId="1" name="_xlnm.Print_Area_0_0" vbProcedure="false">'Planilha de Custos '!$A$1:$E$118</definedName>
    <definedName function="false" hidden="false" localSheetId="1" name="_xlnm.Print_Area_0_0_0" vbProcedure="false">'Planilha de Custos '!$A$1:$D$115</definedName>
    <definedName function="false" hidden="false" localSheetId="1" name="_xlnm.Print_Area_0_0_0_0" vbProcedure="false">'Planilha de Custos '!$A$1:$D$115</definedName>
    <definedName function="false" hidden="false" localSheetId="1" name="_xlnm.Print_Area_0_0_0_0_0" vbProcedure="false">'Planilha de Custos '!$A$1:$D$115</definedName>
    <definedName function="false" hidden="false" localSheetId="1" name="_xlnm.Print_Area_0_0_0_0_0_0" vbProcedure="false">'Planilha de Custos '!$A$1:$D$115</definedName>
    <definedName function="false" hidden="false" localSheetId="1" name="_xlnm.Print_Area_0_0_0_0_0_0_0" vbProcedure="false">'Planilha de Custos '!$A$1:$D$115</definedName>
    <definedName function="false" hidden="false" localSheetId="1" name="_xlnm.Print_Area_0_0_0_0_0_0_0_0" vbProcedure="false">'Planilha de Custos '!$A$1:$D$115</definedName>
    <definedName function="false" hidden="false" localSheetId="1" name="_xlnm.Print_Area_0_0_0_0_0_0_0_0_0" vbProcedure="false">'Planilha de Custos '!$A$1:$D$115</definedName>
    <definedName function="false" hidden="false" localSheetId="1" name="_xlnm.Print_Area_0_0_0_0_0_0_0_0_0_0" vbProcedure="false">'Planilha de Custos '!$A$1:$D$115</definedName>
    <definedName function="false" hidden="false" localSheetId="1" name="_xlnm.Print_Area_0_0_0_0_0_0_0_0_0_0_0" vbProcedure="false">'Planilha de Custos '!$A$1:$D$115</definedName>
    <definedName function="false" hidden="false" localSheetId="1" name="_xlnm.Print_Area_0_0_0_0_0_0_0_0_0_0_0_0" vbProcedure="false">'Planilha de Custos '!$A$1:$D$115</definedName>
    <definedName function="false" hidden="false" localSheetId="1" name="_xlnm.Print_Area_0_0_0_0_0_0_0_0_0_0_0_0_0" vbProcedure="false">'Planilha de Custos '!$A$1:$D$115</definedName>
    <definedName function="false" hidden="false" localSheetId="1" name="_xlnm.Print_Area_0_0_0_0_0_0_0_0_0_0_0_0_0_0" vbProcedure="false">'Planilha de Custos '!$A$1:$D$115</definedName>
    <definedName function="false" hidden="false" localSheetId="1" name="_xlnm.Print_Area_0_0_0_0_0_0_0_0_0_0_0_0_0_0_0" vbProcedure="false">'Planilha de Custos '!$A$1:$D$115</definedName>
    <definedName function="false" hidden="false" localSheetId="1" name="_xlnm.Print_Area_0_0_0_0_0_0_0_0_0_0_0_0_0_0_0_0" vbProcedure="false">'Planilha de Custos '!$A$1:$D$115</definedName>
    <definedName function="false" hidden="false" localSheetId="1" name="_xlnm.Print_Area_0_0_0_0_0_0_0_0_0_0_0_0_0_0_0_0_0" vbProcedure="false">'Planilha de Custos '!$A$1:$D$115</definedName>
    <definedName function="false" hidden="false" localSheetId="1" name="_xlnm.Print_Area_0_0_0_0_0_0_0_0_0_0_0_0_0_0_0_0_0_0" vbProcedure="false">'Planilha de Custos '!$A$1:$D$115</definedName>
    <definedName function="false" hidden="false" localSheetId="1" name="_xlnm.Print_Area_0_0_0_0_0_0_0_0_0_0_0_0_0_0_0_0_0_0_0" vbProcedure="false">'Planilha de Custos '!$A$1:$D$115</definedName>
    <definedName function="false" hidden="false" localSheetId="1" name="_xlnm.Print_Area_0_0_0_0_0_0_0_0_0_0_0_0_0_0_0_0_0_0_0_0" vbProcedure="false">'Planilha de Custos '!$A$1:$D$115</definedName>
    <definedName function="false" hidden="false" localSheetId="1" name="_xlnm.Print_Area_0_0_0_0_0_0_0_0_0_0_0_0_0_0_0_0_0_0_0_0_0" vbProcedure="false">'Planilha de Custos '!$A$1:$D$115</definedName>
    <definedName function="false" hidden="false" localSheetId="1" name="_xlnm.Print_Area_0_0_0_0_0_0_0_0_0_0_0_0_0_0_0_0_0_0_0_0_0_0" vbProcedure="false">'Planilha de Custos '!$A$1:$D$115</definedName>
    <definedName function="false" hidden="false" localSheetId="1" name="_xlnm.Print_Area_0_0_0_0_0_0_0_0_0_0_0_0_0_0_0_0_0_0_0_0_0_0_0" vbProcedure="false">'Planilha de Custos '!$A$1:$D$115</definedName>
    <definedName function="false" hidden="false" localSheetId="1" name="_xlnm.Print_Area_0_0_0_0_0_0_0_0_0_0_0_0_0_0_0_0_0_0_0_0_0_0_0_0" vbProcedure="false">'Planilha de Custos '!$A$1:$D$115</definedName>
    <definedName function="false" hidden="false" localSheetId="1" name="_xlnm.Print_Area_0_0_0_0_0_0_0_0_0_0_0_0_0_0_0_0_0_0_0_0_0_0_0_0_0" vbProcedure="false">'Planilha de Custos '!$A$1:$D$115</definedName>
    <definedName function="false" hidden="false" localSheetId="1" name="_xlnm.Print_Titles" vbProcedure="false">'Planilha de Custos '!$1:$2</definedName>
    <definedName function="false" hidden="false" localSheetId="1" name="_xlnm.Print_Titles_0" vbProcedure="false">'Planilha de Custos '!$1:$2</definedName>
    <definedName function="false" hidden="false" localSheetId="1" name="_xlnm.Print_Titles_0_0" vbProcedure="false">'Planilha de Custos '!$1:$2</definedName>
    <definedName function="false" hidden="false" localSheetId="1" name="_xlnm.Print_Titles_0_0_0" vbProcedure="false">'Planilha de Custos '!$1:$2</definedName>
    <definedName function="false" hidden="false" localSheetId="1" name="_xlnm.Print_Titles_0_0_0_0" vbProcedure="false">'Planilha de Custos '!$1:$2</definedName>
    <definedName function="false" hidden="false" localSheetId="1" name="_xlnm.Print_Titles_0_0_0_0_0" vbProcedure="false">'Planilha de Custos '!$1:$2</definedName>
    <definedName function="false" hidden="false" localSheetId="1" name="_xlnm.Print_Titles_0_0_0_0_0_0" vbProcedure="false">'Planilha de Custos '!$1:$2</definedName>
    <definedName function="false" hidden="false" localSheetId="1" name="_xlnm.Print_Titles_0_0_0_0_0_0_0" vbProcedure="false">'Planilha de Custos '!$1:$2</definedName>
    <definedName function="false" hidden="false" localSheetId="1" name="_xlnm.Print_Titles_0_0_0_0_0_0_0_0" vbProcedure="false">'Planilha de Custos '!$1:$2</definedName>
    <definedName function="false" hidden="false" localSheetId="1" name="_xlnm.Print_Titles_0_0_0_0_0_0_0_0_0" vbProcedure="false">'Planilha de Custos '!$1:$2</definedName>
    <definedName function="false" hidden="false" localSheetId="1" name="_xlnm.Print_Titles_0_0_0_0_0_0_0_0_0_0" vbProcedure="false">'Planilha de Custos '!$1:$2</definedName>
    <definedName function="false" hidden="false" localSheetId="1" name="_xlnm.Print_Titles_0_0_0_0_0_0_0_0_0_0_0" vbProcedure="false">'Planilha de Custos '!$1:$2</definedName>
    <definedName function="false" hidden="false" localSheetId="1" name="_xlnm.Print_Titles_0_0_0_0_0_0_0_0_0_0_0_0" vbProcedure="false">'Planilha de Custos '!$1:$2</definedName>
    <definedName function="false" hidden="false" localSheetId="1" name="_xlnm.Print_Titles_0_0_0_0_0_0_0_0_0_0_0_0_0" vbProcedure="false">'Planilha de Custos '!$1:$2</definedName>
    <definedName function="false" hidden="false" localSheetId="1" name="_xlnm.Print_Titles_0_0_0_0_0_0_0_0_0_0_0_0_0_0" vbProcedure="false">'Planilha de Custos '!$1:$2</definedName>
    <definedName function="false" hidden="false" localSheetId="1" name="_xlnm.Print_Titles_0_0_0_0_0_0_0_0_0_0_0_0_0_0_0" vbProcedure="false">'Planilha de Custos '!$1:$2</definedName>
    <definedName function="false" hidden="false" localSheetId="1" name="_xlnm.Print_Titles_0_0_0_0_0_0_0_0_0_0_0_0_0_0_0_0" vbProcedure="false">'Planilha de Custos '!$1:$2</definedName>
    <definedName function="false" hidden="false" localSheetId="1" name="_xlnm.Print_Titles_0_0_0_0_0_0_0_0_0_0_0_0_0_0_0_0_0" vbProcedure="false">'Planilha de Custos '!$1:$2</definedName>
    <definedName function="false" hidden="false" localSheetId="1" name="_xlnm.Print_Titles_0_0_0_0_0_0_0_0_0_0_0_0_0_0_0_0_0_0" vbProcedure="false">'Planilha de Custos '!$1:$2</definedName>
    <definedName function="false" hidden="false" localSheetId="1" name="_xlnm.Print_Titles_0_0_0_0_0_0_0_0_0_0_0_0_0_0_0_0_0_0_0" vbProcedure="false">'Planilha de Custos '!$1:$2</definedName>
    <definedName function="false" hidden="false" localSheetId="1" name="_xlnm.Print_Titles_0_0_0_0_0_0_0_0_0_0_0_0_0_0_0_0_0_0_0_0" vbProcedure="false">'Planilha de Custos '!$1:$2</definedName>
    <definedName function="false" hidden="false" localSheetId="1" name="_xlnm.Print_Titles_0_0_0_0_0_0_0_0_0_0_0_0_0_0_0_0_0_0_0_0_0" vbProcedure="false">'Planilha de Custos '!$1:$2</definedName>
    <definedName function="false" hidden="false" localSheetId="1" name="_xlnm.Print_Titles_0_0_0_0_0_0_0_0_0_0_0_0_0_0_0_0_0_0_0_0_0_0" vbProcedure="false">'Planilha de Custos '!$1:$2</definedName>
    <definedName function="false" hidden="false" localSheetId="1" name="_xlnm.Print_Titles_0_0_0_0_0_0_0_0_0_0_0_0_0_0_0_0_0_0_0_0_0_0_0" vbProcedure="false">'Planilha de Custos '!$1:$2</definedName>
    <definedName function="false" hidden="false" localSheetId="1" name="_xlnm.Print_Titles_0_0_0_0_0_0_0_0_0_0_0_0_0_0_0_0_0_0_0_0_0_0_0_0" vbProcedure="false">'Planilha de Custos '!$1:$2</definedName>
    <definedName function="false" hidden="false" localSheetId="1" name="_xlnm.Print_Titles_0_0_0_0_0_0_0_0_0_0_0_0_0_0_0_0_0_0_0_0_0_0_0_0_0" vbProcedure="false">'Planilha de Custos '!$1:$2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<sst xmlns="http://schemas.openxmlformats.org/spreadsheetml/2006/main" count="463" uniqueCount="261">
  <si>
    <t xml:space="preserve">PLANILHA DE CUSTOS E FORMAÇÃO DE PREÇO</t>
  </si>
  <si>
    <t xml:space="preserve">Nº do Processo:</t>
  </si>
  <si>
    <t xml:space="preserve">Nº da Licitação: </t>
  </si>
  <si>
    <t xml:space="preserve">03/2020</t>
  </si>
  <si>
    <t xml:space="preserve">Planilha baseada no caderno técnico de logística do Estado do Ceará
https://www.comprasgovernamentais.gov.br/images/conteudo/ArquivosCGNOR/Cadernostecnicos/Cadernos2019/CT_VIG_PE_2019.pdf</t>
  </si>
  <si>
    <t xml:space="preserve">MEMÓRIA DE CÁLCULO </t>
  </si>
  <si>
    <t xml:space="preserve">MÓDULO 1: COMPOSIÇÃO DA REMUNERAÇÃO</t>
  </si>
  <si>
    <t xml:space="preserve">Salário Base</t>
  </si>
  <si>
    <t xml:space="preserve">Vigilante</t>
  </si>
  <si>
    <t xml:space="preserve">Adicional de Periculosidade</t>
  </si>
  <si>
    <t xml:space="preserve">Vigilante 12 x 36 N</t>
  </si>
  <si>
    <t xml:space="preserve">Vigilante 12 x 36 D</t>
  </si>
  <si>
    <t xml:space="preserve">Adicional por Trabalho Noturno</t>
  </si>
  <si>
    <t xml:space="preserve">Adicional Noturno</t>
  </si>
  <si>
    <t xml:space="preserve">Hora Noturna Reduzida</t>
  </si>
  <si>
    <t xml:space="preserve">Total</t>
  </si>
  <si>
    <t xml:space="preserve">MÓDULO 2 – ENCARGOS E BENEFÍCIOS (ANUAIS, MENSAIS E DIÁRIOS)</t>
  </si>
  <si>
    <t xml:space="preserve">Submódulo 2.1 –  13º Salário, Férias e Adicional de Férias</t>
  </si>
  <si>
    <t xml:space="preserve">13º Salário</t>
  </si>
  <si>
    <t xml:space="preserve">Férias</t>
  </si>
  <si>
    <t xml:space="preserve">Adicional de Férias</t>
  </si>
  <si>
    <t xml:space="preserve">Submódulo 2.2 –  Encargos Previdenciários e FGTS</t>
  </si>
  <si>
    <t xml:space="preserve">Composição do GPS e FGTS</t>
  </si>
  <si>
    <t xml:space="preserve">INSS- empregador</t>
  </si>
  <si>
    <t xml:space="preserve">Salário-Educação</t>
  </si>
  <si>
    <t xml:space="preserve">SAT-GIL/RAT</t>
  </si>
  <si>
    <t xml:space="preserve">SESC</t>
  </si>
  <si>
    <t xml:space="preserve">SENAC</t>
  </si>
  <si>
    <t xml:space="preserve">SEBRAE</t>
  </si>
  <si>
    <t xml:space="preserve">INCRA</t>
  </si>
  <si>
    <t xml:space="preserve">FGTS</t>
  </si>
  <si>
    <t xml:space="preserve">GPS – Guia da Previdência Social</t>
  </si>
  <si>
    <t xml:space="preserve">FGTS – Fundo de Garantia por Tempo de Serviço</t>
  </si>
  <si>
    <t xml:space="preserve">Encargos Previdenciários e FGTS</t>
  </si>
  <si>
    <t xml:space="preserve">GPS</t>
  </si>
  <si>
    <t xml:space="preserve">Valor</t>
  </si>
  <si>
    <t xml:space="preserve">Submódulo 2.3 – Benefícios Mensais e Diários</t>
  </si>
  <si>
    <t xml:space="preserve">Custo da Passagem</t>
  </si>
  <si>
    <t xml:space="preserve">Valor Unitário</t>
  </si>
  <si>
    <t xml:space="preserve">Vales por dia</t>
  </si>
  <si>
    <t xml:space="preserve">Dias efetivamente trabalhados</t>
  </si>
  <si>
    <t xml:space="preserve">Custo total</t>
  </si>
  <si>
    <t xml:space="preserve">Base de cálculo</t>
  </si>
  <si>
    <t xml:space="preserve">Proporcionalidade</t>
  </si>
  <si>
    <t xml:space="preserve">Percentual</t>
  </si>
  <si>
    <t xml:space="preserve">Desconto</t>
  </si>
  <si>
    <t xml:space="preserve">Custo Efetivo do Vale Transporte</t>
  </si>
  <si>
    <t xml:space="preserve">Custo Total</t>
  </si>
  <si>
    <t xml:space="preserve">Valor do desconto</t>
  </si>
  <si>
    <t xml:space="preserve">Custo efetivo</t>
  </si>
  <si>
    <t xml:space="preserve">Vale Alimentação/Refeição</t>
  </si>
  <si>
    <t xml:space="preserve">Valor diário</t>
  </si>
  <si>
    <t xml:space="preserve">Desconto do Vale Alimentação/Refeição</t>
  </si>
  <si>
    <t xml:space="preserve">Custo Efetivo do Vale Alimentação/Refeição</t>
  </si>
  <si>
    <t xml:space="preserve">Plano de Saúde</t>
  </si>
  <si>
    <t xml:space="preserve">Auxílio Creche</t>
  </si>
  <si>
    <t xml:space="preserve">Custo Mensal</t>
  </si>
  <si>
    <t xml:space="preserve">Incidência</t>
  </si>
  <si>
    <t xml:space="preserve">Meses de Contribuição</t>
  </si>
  <si>
    <t xml:space="preserve">Valor Anual</t>
  </si>
  <si>
    <t xml:space="preserve">Valor Mensal</t>
  </si>
  <si>
    <t xml:space="preserve">MÓDULO 3 – PROVISÃO PARA RESCISÃO</t>
  </si>
  <si>
    <t xml:space="preserve">Percentuais por Tipo de Desligamento</t>
  </si>
  <si>
    <t xml:space="preserve">Demissão SEM justa causa</t>
  </si>
  <si>
    <t xml:space="preserve">Demissão COM justa causa</t>
  </si>
  <si>
    <t xml:space="preserve">Desligamentos OUTROS TIPOS</t>
  </si>
  <si>
    <t xml:space="preserve">SEM justa causa – AP Indenizado</t>
  </si>
  <si>
    <t xml:space="preserve">SEM justa causa – AP Trabalhado</t>
  </si>
  <si>
    <t xml:space="preserve">Submódulo 3.1 Aviso Prévio Indenizado</t>
  </si>
  <si>
    <t xml:space="preserve">Aviso Prévio Indenizado</t>
  </si>
  <si>
    <t xml:space="preserve">Provisionamento Mensal</t>
  </si>
  <si>
    <t xml:space="preserve">Multa do FGTS e Contribuição Social sobre o Aviso Prévio Indenizado</t>
  </si>
  <si>
    <t xml:space="preserve">Percentual da Multa*</t>
  </si>
  <si>
    <t xml:space="preserve">* Lei nº 13.932/2019, o artigo 12 extingue a partir de 1º de janeiro de 2020,  a Contribuição Social no percentual de 10% sobre o FGTS devida pelos empregadores em caso de despedida sem justa causa. </t>
  </si>
  <si>
    <t xml:space="preserve">Custo do Aviso Prévio Indenizado</t>
  </si>
  <si>
    <t xml:space="preserve">Submódulo 3.2 Aviso Prévio Trabalhado</t>
  </si>
  <si>
    <t xml:space="preserve">Aviso Prévio Trabalhado</t>
  </si>
  <si>
    <t xml:space="preserve">Multa do FGTS e Contribuição Social sobre o Aviso Prévio Trabalhado</t>
  </si>
  <si>
    <t xml:space="preserve">Custo do  Aviso Prévio Trabalhado</t>
  </si>
  <si>
    <t xml:space="preserve">Submódulo 3.3 </t>
  </si>
  <si>
    <t xml:space="preserve"> Demissão por Justa Causa</t>
  </si>
  <si>
    <t xml:space="preserve">Valor provisionado do 13º  Salário</t>
  </si>
  <si>
    <t xml:space="preserve">Valor provisionado de férias</t>
  </si>
  <si>
    <t xml:space="preserve">Valor provisionado do adicional de férias</t>
  </si>
  <si>
    <t xml:space="preserve">Custo da Demissão com Justa Causa</t>
  </si>
  <si>
    <t xml:space="preserve">MÓDULO 4 – CUSTO DE REPOSIÇÃO DO PROFISSIONAL AUSENTE</t>
  </si>
  <si>
    <t xml:space="preserve">Número de dias de reposição do profissional ausente para cada evento</t>
  </si>
  <si>
    <t xml:space="preserve">Categoria</t>
  </si>
  <si>
    <t xml:space="preserve">Incidência Anual</t>
  </si>
  <si>
    <t xml:space="preserve">Duração Legal da Ausência</t>
  </si>
  <si>
    <t xml:space="preserve">12x36</t>
  </si>
  <si>
    <t xml:space="preserve">Dias de reposição</t>
  </si>
  <si>
    <t xml:space="preserve">Proporção de dias afetados</t>
  </si>
  <si>
    <t xml:space="preserve">Ausência justificada</t>
  </si>
  <si>
    <t xml:space="preserve">Curso de reciclagem</t>
  </si>
  <si>
    <t xml:space="preserve">Acidente trabalho</t>
  </si>
  <si>
    <t xml:space="preserve">Afastamento por doença</t>
  </si>
  <si>
    <t xml:space="preserve">Consulta médica filho</t>
  </si>
  <si>
    <t xml:space="preserve">Óbitos na família</t>
  </si>
  <si>
    <t xml:space="preserve">Casamento</t>
  </si>
  <si>
    <t xml:space="preserve">Doação de sangue</t>
  </si>
  <si>
    <t xml:space="preserve">Testemunho</t>
  </si>
  <si>
    <t xml:space="preserve">Paternidade</t>
  </si>
  <si>
    <t xml:space="preserve">Maternidade</t>
  </si>
  <si>
    <t xml:space="preserve">Consulta pré-natal</t>
  </si>
  <si>
    <t xml:space="preserve">Estimativa da Necessidade de Reposição de Profissional</t>
  </si>
  <si>
    <t xml:space="preserve">Composição</t>
  </si>
  <si>
    <t xml:space="preserve">Escalas – Vigilante</t>
  </si>
  <si>
    <t xml:space="preserve">12 x 36 N</t>
  </si>
  <si>
    <t xml:space="preserve">12 x 36 D</t>
  </si>
  <si>
    <t xml:space="preserve">Total para Reposição</t>
  </si>
  <si>
    <t xml:space="preserve">Custo Diário para o Repositor</t>
  </si>
  <si>
    <t xml:space="preserve">Divisor do dia</t>
  </si>
  <si>
    <t xml:space="preserve">Custo diário</t>
  </si>
  <si>
    <t xml:space="preserve">Submódulo 4.1 – Ausências Legais</t>
  </si>
  <si>
    <t xml:space="preserve">Ausências Legais</t>
  </si>
  <si>
    <t xml:space="preserve">Necessidade de Reposição</t>
  </si>
  <si>
    <t xml:space="preserve">Custo Anual</t>
  </si>
  <si>
    <t xml:space="preserve">Submódulo 4.2 – Intrajornada</t>
  </si>
  <si>
    <t xml:space="preserve">Intrajornada</t>
  </si>
  <si>
    <t xml:space="preserve">Dias Trabalhados</t>
  </si>
  <si>
    <t xml:space="preserve">Valor Total</t>
  </si>
  <si>
    <t xml:space="preserve">MÓDULO 5  – INSUMOS DE MÃO DE OBRA</t>
  </si>
  <si>
    <t xml:space="preserve">Submódulo 5.1 – Uniformes</t>
  </si>
  <si>
    <t xml:space="preserve">UNIFORME 1 COMPLETO –  12X36</t>
  </si>
  <si>
    <t xml:space="preserve">Descrição</t>
  </si>
  <si>
    <t xml:space="preserve">Quantidade</t>
  </si>
  <si>
    <t xml:space="preserve">Valor unitário</t>
  </si>
  <si>
    <t xml:space="preserve">Quantidade de substituição no contrato</t>
  </si>
  <si>
    <t xml:space="preserve">Valor anual</t>
  </si>
  <si>
    <t xml:space="preserve">Valor mensal</t>
  </si>
  <si>
    <t xml:space="preserve">Calça em microfibra</t>
  </si>
  <si>
    <t xml:space="preserve">Camisa de tecido de algodão</t>
  </si>
  <si>
    <t xml:space="preserve">Cinto com coldre e baleiro</t>
  </si>
  <si>
    <t xml:space="preserve">Quepe com emblema</t>
  </si>
  <si>
    <t xml:space="preserve">Distintivo tipo broche</t>
  </si>
  <si>
    <t xml:space="preserve">Par de sapatos tipo coturno</t>
  </si>
  <si>
    <t xml:space="preserve">Par de meia</t>
  </si>
  <si>
    <t xml:space="preserve">Total Inicial – Uniforme</t>
  </si>
  <si>
    <t xml:space="preserve">Submódulo 5.2 – Materiais</t>
  </si>
  <si>
    <t xml:space="preserve">MATERIAIS A SEREM DISPONIBILIZADOS</t>
  </si>
  <si>
    <t xml:space="preserve">Valor total</t>
  </si>
  <si>
    <t xml:space="preserve">Crachá</t>
  </si>
  <si>
    <t xml:space="preserve">Revólver calibre 38</t>
  </si>
  <si>
    <t xml:space="preserve">Munição para revolver = 12</t>
  </si>
  <si>
    <t xml:space="preserve">Colete balístico</t>
  </si>
  <si>
    <t xml:space="preserve">Livro de ocorrências</t>
  </si>
  <si>
    <t xml:space="preserve">Tonfa de borracha</t>
  </si>
  <si>
    <t xml:space="preserve">Porta tonfa</t>
  </si>
  <si>
    <t xml:space="preserve">Apito com cordão</t>
  </si>
  <si>
    <t xml:space="preserve">Bastão de ronda eletrônico</t>
  </si>
  <si>
    <t xml:space="preserve">Rádio transceptor portátil</t>
  </si>
  <si>
    <t xml:space="preserve">Lanterna 3 pilhas</t>
  </si>
  <si>
    <t xml:space="preserve">Pilha para lanterna</t>
  </si>
  <si>
    <t xml:space="preserve">Total estimado</t>
  </si>
  <si>
    <t xml:space="preserve">Custo de Manutenção</t>
  </si>
  <si>
    <t xml:space="preserve">Manutenção mensal</t>
  </si>
  <si>
    <t xml:space="preserve">Depreciação</t>
  </si>
  <si>
    <t xml:space="preserve">Total Mensal – Material</t>
  </si>
  <si>
    <t xml:space="preserve">MÓDULO 6  – CUSTOS INDIRETOS, TRIBUTOS E LUCRO</t>
  </si>
  <si>
    <t xml:space="preserve">Custos Indiretos, Tributos e Lucro</t>
  </si>
  <si>
    <t xml:space="preserve">Custos Indiretos (CI)</t>
  </si>
  <si>
    <t xml:space="preserve">Tributos (T)</t>
  </si>
  <si>
    <t xml:space="preserve">PIS</t>
  </si>
  <si>
    <t xml:space="preserve">COFINS</t>
  </si>
  <si>
    <t xml:space="preserve">ISS</t>
  </si>
  <si>
    <t xml:space="preserve">Lucro antes do Imposto de Renda (L)</t>
  </si>
  <si>
    <t xml:space="preserve">Cálculo do percentual CITL</t>
  </si>
  <si>
    <t xml:space="preserve">Fórmula ((1+CI)/(1-T-L)-1</t>
  </si>
  <si>
    <t xml:space="preserve">Submódulo 6 – Custos Indiretos, Tributos e Lucro</t>
  </si>
  <si>
    <t xml:space="preserve">Item 1 – Vigilante 12 x 36 N</t>
  </si>
  <si>
    <t xml:space="preserve">Item 2- Vigilante 12 x 36 D</t>
  </si>
  <si>
    <t xml:space="preserve">DISCRIMINAÇÃO DOS SERVIÇOS (DADOS REFERENTES À CONTRATAÇÃO)</t>
  </si>
  <si>
    <t xml:space="preserve">A</t>
  </si>
  <si>
    <t xml:space="preserve">Data de apresentação da proposta (dia/mês/ano)</t>
  </si>
  <si>
    <t xml:space="preserve">B</t>
  </si>
  <si>
    <t xml:space="preserve">Município/UF</t>
  </si>
  <si>
    <t xml:space="preserve">C</t>
  </si>
  <si>
    <t xml:space="preserve">Ano do Acordo, Convenção ou Dissídio Coletivo</t>
  </si>
  <si>
    <t xml:space="preserve">D</t>
  </si>
  <si>
    <t xml:space="preserve">Nº de meses de execução contratual</t>
  </si>
  <si>
    <t xml:space="preserve">IDENTIFICAÇÃO DO SERVIÇO</t>
  </si>
  <si>
    <t xml:space="preserve">Tipo de Serviço</t>
  </si>
  <si>
    <t xml:space="preserve">Unidade de Medida</t>
  </si>
  <si>
    <t xml:space="preserve">Quantidade total a contratar (em função da unidade de medida)</t>
  </si>
  <si>
    <t xml:space="preserve">Contratação de pessoa jurídica especializada na prestação de serviços continuados de vigilância ostensiva armada</t>
  </si>
  <si>
    <t xml:space="preserve">Posto</t>
  </si>
  <si>
    <t xml:space="preserve">Dados para composição dos custos referentes à mão de obra</t>
  </si>
  <si>
    <t xml:space="preserve">Tipo de Serviço (mesmo serviço com características distintas)</t>
  </si>
  <si>
    <t xml:space="preserve">Classificação Brasileira de Ocupações (CBO)</t>
  </si>
  <si>
    <t xml:space="preserve">5173-30</t>
  </si>
  <si>
    <t xml:space="preserve">Salário Normativo da Categoria Profissional – 44 h/sem</t>
  </si>
  <si>
    <t xml:space="preserve">Categoria Profissional (vinculada à execução contratual)</t>
  </si>
  <si>
    <t xml:space="preserve">Data-base da Categoria (dia/mês/ano)</t>
  </si>
  <si>
    <t xml:space="preserve">MÓDULOS
MÃO DE OBRA VINCULADA À EXECUÇÃO CONTRATUAL</t>
  </si>
  <si>
    <t xml:space="preserve">ITEM 1 – NOTURNO 12 X36</t>
  </si>
  <si>
    <t xml:space="preserve">ITEM 2  –  DIURNO 12 X36</t>
  </si>
  <si>
    <t xml:space="preserve">Composição da Remuneração</t>
  </si>
  <si>
    <t xml:space="preserve">Valor (R$)</t>
  </si>
  <si>
    <t xml:space="preserve">Adicional de Periculosidade </t>
  </si>
  <si>
    <t xml:space="preserve">Adicional de Insalubridade </t>
  </si>
  <si>
    <t xml:space="preserve">-</t>
  </si>
  <si>
    <t xml:space="preserve">MÓDULO 2: ENCARGOS E BENEFÍCIOS ANUAIS, MENSAIS E DIÁRIOS</t>
  </si>
  <si>
    <t xml:space="preserve">Submódulo 2.1 – 13º Salário, Férias e Adicional de Férias</t>
  </si>
  <si>
    <t xml:space="preserve">2.1</t>
  </si>
  <si>
    <t xml:space="preserve">13º Salário, Férias e Adicional de Férias</t>
  </si>
  <si>
    <r>
      <rPr>
        <b val="true"/>
        <sz val="11"/>
        <rFont val="Calibri"/>
        <family val="2"/>
        <charset val="1"/>
      </rPr>
      <t xml:space="preserve">13º (décimo terceiro) salário</t>
    </r>
    <r>
      <rPr>
        <b val="true"/>
        <sz val="11"/>
        <color rgb="FFFF0000"/>
        <rFont val="Calibri"/>
        <family val="2"/>
        <charset val="1"/>
      </rPr>
      <t xml:space="preserve"> </t>
    </r>
  </si>
  <si>
    <t xml:space="preserve">Submódulo 2.2 – Encargos Previdenciários (GPS). Fundo de Garantia por Tempo de Serviço (FGTS) e Outras Contribuições</t>
  </si>
  <si>
    <t xml:space="preserve">2.2</t>
  </si>
  <si>
    <t xml:space="preserve">Encargos Previdenciários (GPS), Fundo de Garantia por Tempo de Serviço ( FGTS) e Outras Contribuições</t>
  </si>
  <si>
    <t xml:space="preserve">2.3</t>
  </si>
  <si>
    <t xml:space="preserve">Benefícios Mensais e Diários</t>
  </si>
  <si>
    <t xml:space="preserve">Vale Transporte</t>
  </si>
  <si>
    <t xml:space="preserve">Vale Alimentação / Refeição</t>
  </si>
  <si>
    <t xml:space="preserve">Outros</t>
  </si>
  <si>
    <t xml:space="preserve">Quadro Resumo do Módulo 2 – Encargos e Benefícios Anuais, Mensais e Diários</t>
  </si>
  <si>
    <t xml:space="preserve">Módulo 2 - Encargos, Benefícios Anuais, Mensais e Diários</t>
  </si>
  <si>
    <t xml:space="preserve">13º Salário e Adicional de Férias</t>
  </si>
  <si>
    <t xml:space="preserve">GPS, FGTS e Outras Contribuições</t>
  </si>
  <si>
    <t xml:space="preserve">MÓDULO 3: PROVISÃO PARA RESCISÃO</t>
  </si>
  <si>
    <t xml:space="preserve"> Módulo 3 - Provisão para rescisão</t>
  </si>
  <si>
    <t xml:space="preserve">Custo do Aviso Prévio Indenizado </t>
  </si>
  <si>
    <t xml:space="preserve">Custo do Aviso Prévio Trabalhado</t>
  </si>
  <si>
    <t xml:space="preserve">Custo da Demissão por Justa Causa</t>
  </si>
  <si>
    <t xml:space="preserve">MÓDULO 4: CUSTO DE REPOSIÇÃO DO PROFISSIONAL AUSENTE</t>
  </si>
  <si>
    <t xml:space="preserve">4.1</t>
  </si>
  <si>
    <t xml:space="preserve">Substituto nas Ausências Legais</t>
  </si>
  <si>
    <t xml:space="preserve">Submódulo 4.2 – Reposição do Profissional no Intervalo para Repouso e Alimentação </t>
  </si>
  <si>
    <t xml:space="preserve">4.2</t>
  </si>
  <si>
    <t xml:space="preserve">Reposição do Profissional no Intervalo para Repouso e Alimentação</t>
  </si>
  <si>
    <t xml:space="preserve">Quadro Resumo do Módulo 4 – Custo de Reposição do Profissional Ausente</t>
  </si>
  <si>
    <t xml:space="preserve">Módulo 4 - Custo de reposição do profissional ausente</t>
  </si>
  <si>
    <t xml:space="preserve">MÓDULO 5: INSUMOS DE MÃO DE OBRA</t>
  </si>
  <si>
    <t xml:space="preserve">Módulo 5 - Insumos de Mão de Obra</t>
  </si>
  <si>
    <t xml:space="preserve">Uniformes </t>
  </si>
  <si>
    <t xml:space="preserve">Materiais</t>
  </si>
  <si>
    <t xml:space="preserve">MÓDULO 6: CUSTOS INDIRETOS, LUCRO E TRIBUTOS</t>
  </si>
  <si>
    <t xml:space="preserve">Custos Indiretos, tributos e lucro</t>
  </si>
  <si>
    <t xml:space="preserve">QUADRO RESUMO DO CUSTO POR EMPREGADO</t>
  </si>
  <si>
    <t xml:space="preserve">MÃO DE OBRA VINCULADA À EXECUÇÃO CONTRATUAL </t>
  </si>
  <si>
    <t xml:space="preserve">Módulo 1 - Composição da Remuneração</t>
  </si>
  <si>
    <t xml:space="preserve">Módulo 3 - Provisão para rescisão</t>
  </si>
  <si>
    <t xml:space="preserve">Módulo 4 - Custo de Reposição do Profissional Ausente</t>
  </si>
  <si>
    <t xml:space="preserve">E</t>
  </si>
  <si>
    <t xml:space="preserve">Módulo 5 - Insumos diversos</t>
  </si>
  <si>
    <t xml:space="preserve">F</t>
  </si>
  <si>
    <t xml:space="preserve">Módulo 6 - Custos Indiretos, tributos e lucro</t>
  </si>
  <si>
    <t xml:space="preserve">Total por Vigilante</t>
  </si>
  <si>
    <t xml:space="preserve">Nº de Vigilantes por Posto</t>
  </si>
  <si>
    <t xml:space="preserve">Total por Posto</t>
  </si>
  <si>
    <t xml:space="preserve">Quantidade de Postos</t>
  </si>
  <si>
    <t xml:space="preserve">Total Mensal</t>
  </si>
  <si>
    <t xml:space="preserve">Total Global (12 meses)</t>
  </si>
  <si>
    <t xml:space="preserve">Justificativa do valor maior que no caderno técnico: </t>
  </si>
  <si>
    <t xml:space="preserve">2° - Para o cálculo dos valores limites do Caderno Técnico, foi utilizado o valor do salário base da CCT de 2019, porém em nossa contratação estamos utilizando o valor da CCT de 2020, em que o valor foi atualizado, caso utilizasse o valor da CCT 2019 o valor estaria dentro do limite.</t>
  </si>
  <si>
    <t xml:space="preserve">PROPOSTA</t>
  </si>
  <si>
    <t xml:space="preserve">ITEM</t>
  </si>
  <si>
    <t xml:space="preserve">TIPO DE POSTO</t>
  </si>
  <si>
    <t xml:space="preserve">QUANTIDADE DE POSTOS</t>
  </si>
  <si>
    <t xml:space="preserve">VALOR MENSAL</t>
  </si>
  <si>
    <t xml:space="preserve">VALOR GLOBAL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</si>
</sst>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&quot; R$ &quot;* #,##0.00\ ;&quot;-R$ &quot;* #,##0.00\ ;&quot; R$ &quot;* \-#\ ;@\ "/>
    <numFmt numFmtId="166" formatCode="[$R$-416]\ #,##0.00;[RED]\-[$R$-416]\ #,##0.00"/>
    <numFmt numFmtId="167" formatCode="0.00%"/>
    <numFmt numFmtId="168" formatCode="0%"/>
    <numFmt numFmtId="169" formatCode="0.0000"/>
    <numFmt numFmtId="170" formatCode="D/M/YYYY"/>
    <numFmt numFmtId="171" formatCode="DD/MM/YY"/>
    <numFmt numFmtId="172" formatCode="0"/>
    <numFmt numFmtId="173" formatCode="&quot; R$ &quot;* #,##0.00\ ;&quot; R$ &quot;* \(#,##0.00\);&quot; R$ &quot;* \-#\ ;@\ "/>
  </numFmts>
  <fonts count="13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b val="true"/>
      <sz val="11"/>
      <name val="Calibri"/>
      <family val="2"/>
      <charset val="1"/>
    </font>
    <font>
      <sz val="11"/>
      <color rgb="FF0000FF"/>
      <name val="Calibri"/>
      <family val="2"/>
      <charset val="1"/>
    </font>
    <font>
      <b val="true"/>
      <sz val="10"/>
      <name val="Arial"/>
      <family val="2"/>
      <charset val="1"/>
    </font>
    <font>
      <sz val="1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 val="true"/>
      <sz val="11"/>
      <color rgb="FFFF0000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661900"/>
        <bgColor rgb="FF800000"/>
      </patternFill>
    </fill>
    <fill>
      <patternFill patternType="solid">
        <fgColor rgb="FFFFFFFF"/>
        <bgColor rgb="FFEEEEEE"/>
      </patternFill>
    </fill>
    <fill>
      <patternFill patternType="solid">
        <fgColor rgb="FFCC9999"/>
        <bgColor rgb="FFB2B2B2"/>
      </patternFill>
    </fill>
    <fill>
      <patternFill patternType="solid">
        <fgColor rgb="FFFFCCCC"/>
        <bgColor rgb="FFDDDDDD"/>
      </patternFill>
    </fill>
    <fill>
      <patternFill patternType="solid">
        <fgColor rgb="FFCCCCCC"/>
        <bgColor rgb="FFDDDDDD"/>
      </patternFill>
    </fill>
    <fill>
      <patternFill patternType="solid">
        <fgColor rgb="FFEEEEEE"/>
        <bgColor rgb="FFFFFFFF"/>
      </patternFill>
    </fill>
    <fill>
      <patternFill patternType="solid">
        <fgColor rgb="FF999999"/>
        <bgColor rgb="FFB2B2B2"/>
      </patternFill>
    </fill>
    <fill>
      <patternFill patternType="solid">
        <fgColor rgb="FFDDDDDD"/>
        <bgColor rgb="FFCCCCCC"/>
      </patternFill>
    </fill>
    <fill>
      <patternFill patternType="solid">
        <fgColor rgb="FFB2B2B2"/>
        <bgColor rgb="FF999999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7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7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7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7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9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9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6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7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9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9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7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9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1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4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0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1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11" fillId="0" borderId="1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3" fontId="10" fillId="7" borderId="1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6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11" fillId="0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1" fillId="0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1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3" fontId="10" fillId="6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0" fillId="0" borderId="0" xfId="17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6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9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6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6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6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661900"/>
      <rgbColor rgb="FF008000"/>
      <rgbColor rgb="FF000080"/>
      <rgbColor rgb="FF808000"/>
      <rgbColor rgb="FF800080"/>
      <rgbColor rgb="FF008080"/>
      <rgbColor rgb="FFCCCCCC"/>
      <rgbColor rgb="FF996666"/>
      <rgbColor rgb="FFB2B2B2"/>
      <rgbColor rgb="FF993366"/>
      <rgbColor rgb="FFEEEEEE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CC9999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www.comprasgovernamentais.gov.br/images/conteudo/ArquivosCGNOR/Cadernostecnicos/Cadernos2019/CT_VIG_PE_2019.pdf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996666"/>
    <pageSetUpPr fitToPage="false"/>
  </sheetPr>
  <dimension ref="A1:G263"/>
  <sheetViews>
    <sheetView showFormulas="false" showGridLines="false" showRowColHeaders="true" showZeros="true" rightToLeft="false" tabSelected="true" showOutlineSymbols="true" defaultGridColor="true" view="pageBreakPreview" topLeftCell="A208" colorId="64" zoomScale="100" zoomScaleNormal="80" zoomScalePageLayoutView="100" workbookViewId="0">
      <selection pane="topLeft" activeCell="E3" activeCellId="0" sqref="E3"/>
    </sheetView>
  </sheetViews>
  <sheetFormatPr defaultRowHeight="13.8" outlineLevelRow="0" outlineLevelCol="0"/>
  <cols>
    <col collapsed="false" customWidth="true" hidden="false" outlineLevel="0" max="1" min="1" style="1" width="34.97"/>
    <col collapsed="false" customWidth="true" hidden="false" outlineLevel="0" max="2" min="2" style="1" width="33.28"/>
    <col collapsed="false" customWidth="true" hidden="false" outlineLevel="0" max="3" min="3" style="1" width="27.72"/>
    <col collapsed="false" customWidth="true" hidden="false" outlineLevel="0" max="4" min="4" style="1" width="36.38"/>
    <col collapsed="false" customWidth="true" hidden="false" outlineLevel="0" max="5" min="5" style="1" width="23.27"/>
    <col collapsed="false" customWidth="true" hidden="false" outlineLevel="0" max="6" min="6" style="1" width="23.95"/>
    <col collapsed="false" customWidth="true" hidden="false" outlineLevel="0" max="7" min="7" style="1" width="20.71"/>
    <col collapsed="false" customWidth="true" hidden="false" outlineLevel="0" max="253" min="8" style="1" width="9.13"/>
    <col collapsed="false" customWidth="true" hidden="false" outlineLevel="0" max="254" min="254" style="1" width="20.3"/>
    <col collapsed="false" customWidth="true" hidden="false" outlineLevel="0" max="255" min="255" style="1" width="14.69"/>
    <col collapsed="false" customWidth="true" hidden="false" outlineLevel="0" max="256" min="256" style="1" width="15.88"/>
    <col collapsed="false" customWidth="true" hidden="false" outlineLevel="0" max="257" min="257" style="1" width="21.43"/>
    <col collapsed="false" customWidth="true" hidden="false" outlineLevel="0" max="258" min="258" style="1" width="30.86"/>
    <col collapsed="false" customWidth="true" hidden="false" outlineLevel="0" max="259" min="259" style="1" width="9.13"/>
    <col collapsed="false" customWidth="true" hidden="false" outlineLevel="0" max="260" min="260" style="1" width="9.59"/>
    <col collapsed="false" customWidth="true" hidden="false" outlineLevel="0" max="509" min="261" style="1" width="9.13"/>
    <col collapsed="false" customWidth="true" hidden="false" outlineLevel="0" max="510" min="510" style="1" width="20.3"/>
    <col collapsed="false" customWidth="true" hidden="false" outlineLevel="0" max="511" min="511" style="1" width="14.69"/>
    <col collapsed="false" customWidth="true" hidden="false" outlineLevel="0" max="512" min="512" style="1" width="15.88"/>
    <col collapsed="false" customWidth="true" hidden="false" outlineLevel="0" max="513" min="513" style="1" width="21.43"/>
    <col collapsed="false" customWidth="true" hidden="false" outlineLevel="0" max="514" min="514" style="1" width="30.86"/>
    <col collapsed="false" customWidth="true" hidden="false" outlineLevel="0" max="515" min="515" style="1" width="9.13"/>
    <col collapsed="false" customWidth="true" hidden="false" outlineLevel="0" max="516" min="516" style="1" width="9.59"/>
    <col collapsed="false" customWidth="true" hidden="false" outlineLevel="0" max="765" min="517" style="1" width="9.13"/>
    <col collapsed="false" customWidth="true" hidden="false" outlineLevel="0" max="766" min="766" style="1" width="20.3"/>
    <col collapsed="false" customWidth="true" hidden="false" outlineLevel="0" max="767" min="767" style="1" width="14.69"/>
    <col collapsed="false" customWidth="true" hidden="false" outlineLevel="0" max="768" min="768" style="1" width="15.88"/>
    <col collapsed="false" customWidth="true" hidden="false" outlineLevel="0" max="769" min="769" style="1" width="21.43"/>
    <col collapsed="false" customWidth="true" hidden="false" outlineLevel="0" max="770" min="770" style="1" width="30.86"/>
    <col collapsed="false" customWidth="true" hidden="false" outlineLevel="0" max="771" min="771" style="1" width="9.13"/>
    <col collapsed="false" customWidth="true" hidden="false" outlineLevel="0" max="772" min="772" style="1" width="9.59"/>
    <col collapsed="false" customWidth="true" hidden="false" outlineLevel="0" max="1021" min="773" style="1" width="9.13"/>
    <col collapsed="false" customWidth="true" hidden="false" outlineLevel="0" max="1025" min="1022" style="0" width="9.13"/>
  </cols>
  <sheetData>
    <row r="1" customFormat="false" ht="23.4" hidden="false" customHeight="true" outlineLevel="0" collapsed="false">
      <c r="A1" s="2" t="s">
        <v>0</v>
      </c>
      <c r="B1" s="2"/>
      <c r="C1" s="2"/>
      <c r="D1" s="2"/>
      <c r="E1" s="2"/>
    </row>
    <row r="2" customFormat="false" ht="12.8" hidden="false" customHeight="true" outlineLevel="0" collapsed="false">
      <c r="A2" s="3"/>
      <c r="B2" s="3"/>
      <c r="C2" s="3"/>
      <c r="D2" s="3"/>
      <c r="E2" s="3"/>
    </row>
    <row r="3" customFormat="false" ht="12.8" hidden="false" customHeight="true" outlineLevel="0" collapsed="false">
      <c r="A3" s="4" t="s">
        <v>1</v>
      </c>
      <c r="B3" s="4"/>
      <c r="C3" s="4"/>
      <c r="D3" s="4"/>
      <c r="E3" s="5"/>
    </row>
    <row r="4" customFormat="false" ht="12.8" hidden="false" customHeight="true" outlineLevel="0" collapsed="false">
      <c r="A4" s="4" t="s">
        <v>2</v>
      </c>
      <c r="B4" s="4"/>
      <c r="C4" s="4"/>
      <c r="D4" s="4"/>
      <c r="E4" s="5" t="s">
        <v>3</v>
      </c>
    </row>
    <row r="5" customFormat="false" ht="28.35" hidden="false" customHeight="true" outlineLevel="0" collapsed="false">
      <c r="A5" s="6" t="s">
        <v>4</v>
      </c>
      <c r="B5" s="6"/>
      <c r="C5" s="6"/>
      <c r="D5" s="6"/>
      <c r="E5" s="6"/>
    </row>
    <row r="6" customFormat="false" ht="13.8" hidden="false" customHeight="false" outlineLevel="0" collapsed="false">
      <c r="D6" s="7"/>
      <c r="E6" s="8"/>
    </row>
    <row r="7" customFormat="false" ht="23.4" hidden="false" customHeight="true" outlineLevel="0" collapsed="false">
      <c r="A7" s="9" t="s">
        <v>5</v>
      </c>
      <c r="B7" s="9"/>
      <c r="C7" s="9"/>
      <c r="D7" s="9"/>
      <c r="E7" s="9"/>
    </row>
    <row r="9" customFormat="false" ht="22.95" hidden="false" customHeight="true" outlineLevel="0" collapsed="false">
      <c r="A9" s="10" t="s">
        <v>6</v>
      </c>
      <c r="B9" s="10"/>
    </row>
    <row r="10" customFormat="false" ht="13.8" hidden="false" customHeight="false" outlineLevel="0" collapsed="false">
      <c r="A10" s="11" t="s">
        <v>7</v>
      </c>
      <c r="B10" s="11"/>
    </row>
    <row r="11" customFormat="false" ht="13.8" hidden="false" customHeight="false" outlineLevel="0" collapsed="false">
      <c r="A11" s="12" t="s">
        <v>8</v>
      </c>
      <c r="B11" s="13" t="n">
        <v>1342.92</v>
      </c>
    </row>
    <row r="13" customFormat="false" ht="13.8" hidden="false" customHeight="false" outlineLevel="0" collapsed="false">
      <c r="A13" s="11" t="s">
        <v>9</v>
      </c>
      <c r="B13" s="11"/>
    </row>
    <row r="14" customFormat="false" ht="14.2" hidden="false" customHeight="true" outlineLevel="0" collapsed="false">
      <c r="A14" s="14" t="s">
        <v>10</v>
      </c>
      <c r="B14" s="15" t="n">
        <f aca="false">B11*0.3</f>
        <v>402.876</v>
      </c>
    </row>
    <row r="15" customFormat="false" ht="13.8" hidden="false" customHeight="false" outlineLevel="0" collapsed="false">
      <c r="A15" s="14" t="s">
        <v>11</v>
      </c>
      <c r="B15" s="15" t="n">
        <f aca="false">B11*0.3</f>
        <v>402.876</v>
      </c>
    </row>
    <row r="17" customFormat="false" ht="13.8" hidden="false" customHeight="false" outlineLevel="0" collapsed="false">
      <c r="A17" s="11" t="s">
        <v>12</v>
      </c>
      <c r="B17" s="11"/>
      <c r="C17" s="11"/>
      <c r="D17" s="11"/>
    </row>
    <row r="18" customFormat="false" ht="13.8" hidden="false" customHeight="false" outlineLevel="0" collapsed="false">
      <c r="B18" s="16" t="s">
        <v>13</v>
      </c>
      <c r="C18" s="17" t="s">
        <v>14</v>
      </c>
      <c r="D18" s="17" t="s">
        <v>15</v>
      </c>
    </row>
    <row r="19" customFormat="false" ht="13.8" hidden="false" customHeight="false" outlineLevel="0" collapsed="false">
      <c r="A19" s="18" t="s">
        <v>10</v>
      </c>
      <c r="B19" s="19" t="n">
        <f aca="false">(B11+B14)*0.5833*0.2</f>
        <v>203.66456136</v>
      </c>
      <c r="C19" s="19" t="n">
        <f aca="false">(B11+B14)*0.0833*1.5</f>
        <v>218.1372102</v>
      </c>
      <c r="D19" s="16" t="n">
        <f aca="false">B19+C19</f>
        <v>421.80177156</v>
      </c>
    </row>
    <row r="20" customFormat="false" ht="13.8" hidden="false" customHeight="false" outlineLevel="0" collapsed="false">
      <c r="A20" s="20"/>
      <c r="B20" s="20"/>
    </row>
    <row r="22" customFormat="false" ht="23.95" hidden="false" customHeight="true" outlineLevel="0" collapsed="false">
      <c r="A22" s="10" t="s">
        <v>16</v>
      </c>
      <c r="B22" s="10"/>
    </row>
    <row r="23" customFormat="false" ht="13.8" hidden="false" customHeight="false" outlineLevel="0" collapsed="false">
      <c r="A23" s="21" t="s">
        <v>17</v>
      </c>
      <c r="B23" s="21"/>
    </row>
    <row r="24" customFormat="false" ht="13.8" hidden="false" customHeight="false" outlineLevel="0" collapsed="false">
      <c r="A24" s="11" t="s">
        <v>18</v>
      </c>
      <c r="B24" s="11"/>
    </row>
    <row r="25" customFormat="false" ht="13.8" hidden="false" customHeight="false" outlineLevel="0" collapsed="false">
      <c r="A25" s="14" t="s">
        <v>10</v>
      </c>
      <c r="B25" s="15" t="n">
        <f aca="false">'Planilha de Custos '!$D$33/12</f>
        <v>180.63314763</v>
      </c>
    </row>
    <row r="26" customFormat="false" ht="13.8" hidden="false" customHeight="false" outlineLevel="0" collapsed="false">
      <c r="A26" s="14" t="s">
        <v>11</v>
      </c>
      <c r="B26" s="15" t="n">
        <f aca="false">'Planilha de Custos '!$E$33/12</f>
        <v>145.483</v>
      </c>
    </row>
    <row r="28" customFormat="false" ht="13.8" hidden="false" customHeight="false" outlineLevel="0" collapsed="false">
      <c r="A28" s="11" t="s">
        <v>19</v>
      </c>
      <c r="B28" s="11"/>
    </row>
    <row r="29" customFormat="false" ht="13.8" hidden="false" customHeight="false" outlineLevel="0" collapsed="false">
      <c r="A29" s="14" t="s">
        <v>10</v>
      </c>
      <c r="B29" s="15" t="n">
        <f aca="false">'Planilha de Custos '!$D$33/12</f>
        <v>180.63314763</v>
      </c>
    </row>
    <row r="30" customFormat="false" ht="13.8" hidden="false" customHeight="false" outlineLevel="0" collapsed="false">
      <c r="A30" s="14" t="s">
        <v>11</v>
      </c>
      <c r="B30" s="15" t="n">
        <f aca="false">'Planilha de Custos '!$E$33/12</f>
        <v>145.483</v>
      </c>
    </row>
    <row r="32" customFormat="false" ht="13.8" hidden="false" customHeight="false" outlineLevel="0" collapsed="false">
      <c r="A32" s="11" t="s">
        <v>20</v>
      </c>
      <c r="B32" s="11"/>
    </row>
    <row r="33" customFormat="false" ht="13.8" hidden="false" customHeight="false" outlineLevel="0" collapsed="false">
      <c r="A33" s="14" t="s">
        <v>10</v>
      </c>
      <c r="B33" s="15" t="n">
        <f aca="false">'Planilha de Custos '!D33/12/3</f>
        <v>60.21104921</v>
      </c>
    </row>
    <row r="34" customFormat="false" ht="13.8" hidden="false" customHeight="false" outlineLevel="0" collapsed="false">
      <c r="A34" s="14" t="s">
        <v>11</v>
      </c>
      <c r="B34" s="15" t="n">
        <f aca="false">'Planilha de Custos '!E33/12/3</f>
        <v>48.4943333333333</v>
      </c>
    </row>
    <row r="36" customFormat="false" ht="13.8" hidden="false" customHeight="false" outlineLevel="0" collapsed="false">
      <c r="A36" s="21" t="s">
        <v>21</v>
      </c>
      <c r="B36" s="21"/>
    </row>
    <row r="37" customFormat="false" ht="13.8" hidden="false" customHeight="false" outlineLevel="0" collapsed="false">
      <c r="A37" s="11" t="s">
        <v>22</v>
      </c>
      <c r="B37" s="11"/>
    </row>
    <row r="38" customFormat="false" ht="13.8" hidden="false" customHeight="false" outlineLevel="0" collapsed="false">
      <c r="A38" s="14" t="s">
        <v>23</v>
      </c>
      <c r="B38" s="22" t="n">
        <v>0.2</v>
      </c>
    </row>
    <row r="39" customFormat="false" ht="13.8" hidden="false" customHeight="false" outlineLevel="0" collapsed="false">
      <c r="A39" s="14" t="s">
        <v>24</v>
      </c>
      <c r="B39" s="22" t="n">
        <v>0.025</v>
      </c>
    </row>
    <row r="40" customFormat="false" ht="13.8" hidden="false" customHeight="false" outlineLevel="0" collapsed="false">
      <c r="A40" s="14" t="s">
        <v>25</v>
      </c>
      <c r="B40" s="22" t="n">
        <v>0.03</v>
      </c>
    </row>
    <row r="41" customFormat="false" ht="13.8" hidden="false" customHeight="false" outlineLevel="0" collapsed="false">
      <c r="A41" s="14" t="s">
        <v>26</v>
      </c>
      <c r="B41" s="22" t="n">
        <v>0.015</v>
      </c>
    </row>
    <row r="42" customFormat="false" ht="13.8" hidden="false" customHeight="false" outlineLevel="0" collapsed="false">
      <c r="A42" s="14" t="s">
        <v>27</v>
      </c>
      <c r="B42" s="22" t="n">
        <v>0.01</v>
      </c>
    </row>
    <row r="43" customFormat="false" ht="13.8" hidden="false" customHeight="false" outlineLevel="0" collapsed="false">
      <c r="A43" s="14" t="s">
        <v>28</v>
      </c>
      <c r="B43" s="22" t="n">
        <v>0.006</v>
      </c>
    </row>
    <row r="44" customFormat="false" ht="13.8" hidden="false" customHeight="false" outlineLevel="0" collapsed="false">
      <c r="A44" s="14" t="s">
        <v>29</v>
      </c>
      <c r="B44" s="22" t="n">
        <v>0.002</v>
      </c>
    </row>
    <row r="45" customFormat="false" ht="13.8" hidden="false" customHeight="false" outlineLevel="0" collapsed="false">
      <c r="A45" s="14" t="s">
        <v>30</v>
      </c>
      <c r="B45" s="22" t="n">
        <v>0.08</v>
      </c>
    </row>
    <row r="46" customFormat="false" ht="13.8" hidden="false" customHeight="false" outlineLevel="0" collapsed="false">
      <c r="A46" s="23" t="s">
        <v>15</v>
      </c>
      <c r="B46" s="24" t="n">
        <f aca="false">SUM(B38:B45)</f>
        <v>0.368</v>
      </c>
    </row>
    <row r="48" customFormat="false" ht="13.8" hidden="false" customHeight="false" outlineLevel="0" collapsed="false">
      <c r="A48" s="11" t="s">
        <v>31</v>
      </c>
      <c r="B48" s="11"/>
    </row>
    <row r="49" customFormat="false" ht="13.8" hidden="false" customHeight="false" outlineLevel="0" collapsed="false">
      <c r="A49" s="14" t="s">
        <v>10</v>
      </c>
      <c r="B49" s="15" t="n">
        <f aca="false">('Planilha de Custos '!D33+'Planilha de Custos '!D41)*(B46-B45)</f>
        <v>745.65363341664</v>
      </c>
    </row>
    <row r="50" customFormat="false" ht="13.8" hidden="false" customHeight="false" outlineLevel="0" collapsed="false">
      <c r="A50" s="14" t="s">
        <v>11</v>
      </c>
      <c r="B50" s="15" t="n">
        <f aca="false">('Planilha de Custos '!E33+'Planilha de Custos '!E41)*(B46-B45)</f>
        <v>600.553824</v>
      </c>
    </row>
    <row r="52" customFormat="false" ht="13.8" hidden="false" customHeight="false" outlineLevel="0" collapsed="false">
      <c r="A52" s="11" t="s">
        <v>32</v>
      </c>
      <c r="B52" s="11"/>
    </row>
    <row r="53" customFormat="false" ht="13.8" hidden="false" customHeight="false" outlineLevel="0" collapsed="false">
      <c r="A53" s="14" t="s">
        <v>10</v>
      </c>
      <c r="B53" s="15" t="n">
        <f aca="false">('Planilha de Custos '!D33+'Planilha de Custos '!D41)*B45</f>
        <v>207.1260092824</v>
      </c>
    </row>
    <row r="54" customFormat="false" ht="13.8" hidden="false" customHeight="false" outlineLevel="0" collapsed="false">
      <c r="A54" s="14" t="s">
        <v>11</v>
      </c>
      <c r="B54" s="15" t="n">
        <f aca="false">('Planilha de Custos '!E33+'Planilha de Custos '!E41)*B45</f>
        <v>166.820506666667</v>
      </c>
    </row>
    <row r="55" customFormat="false" ht="13.8" hidden="false" customHeight="false" outlineLevel="0" collapsed="false">
      <c r="A55" s="7"/>
      <c r="B55" s="7"/>
      <c r="C55" s="7"/>
      <c r="D55" s="7"/>
      <c r="E55" s="7"/>
    </row>
    <row r="56" customFormat="false" ht="13.8" hidden="false" customHeight="false" outlineLevel="0" collapsed="false">
      <c r="A56" s="11" t="s">
        <v>33</v>
      </c>
      <c r="B56" s="11"/>
      <c r="C56" s="11"/>
      <c r="D56" s="11"/>
    </row>
    <row r="57" customFormat="false" ht="13.8" hidden="false" customHeight="false" outlineLevel="0" collapsed="false">
      <c r="B57" s="17" t="s">
        <v>34</v>
      </c>
      <c r="C57" s="17" t="s">
        <v>30</v>
      </c>
      <c r="D57" s="17" t="s">
        <v>35</v>
      </c>
    </row>
    <row r="58" customFormat="false" ht="13.8" hidden="false" customHeight="false" outlineLevel="0" collapsed="false">
      <c r="A58" s="14" t="s">
        <v>10</v>
      </c>
      <c r="B58" s="15" t="n">
        <f aca="false">B49</f>
        <v>745.65363341664</v>
      </c>
      <c r="C58" s="15" t="n">
        <f aca="false">B53</f>
        <v>207.1260092824</v>
      </c>
      <c r="D58" s="15" t="n">
        <f aca="false">B58+C58</f>
        <v>952.77964269904</v>
      </c>
    </row>
    <row r="59" customFormat="false" ht="13.8" hidden="false" customHeight="false" outlineLevel="0" collapsed="false">
      <c r="A59" s="14" t="s">
        <v>11</v>
      </c>
      <c r="B59" s="15" t="n">
        <f aca="false">B50</f>
        <v>600.553824</v>
      </c>
      <c r="C59" s="15" t="n">
        <f aca="false">B54</f>
        <v>166.820506666667</v>
      </c>
      <c r="D59" s="15" t="n">
        <f aca="false">B59+C59</f>
        <v>767.374330666667</v>
      </c>
    </row>
    <row r="61" customFormat="false" ht="13.8" hidden="false" customHeight="false" outlineLevel="0" collapsed="false">
      <c r="A61" s="21" t="s">
        <v>36</v>
      </c>
      <c r="B61" s="21"/>
      <c r="C61" s="21"/>
      <c r="D61" s="21"/>
      <c r="E61" s="21"/>
    </row>
    <row r="62" customFormat="false" ht="13.8" hidden="false" customHeight="false" outlineLevel="0" collapsed="false">
      <c r="A62" s="11" t="s">
        <v>37</v>
      </c>
      <c r="B62" s="11"/>
      <c r="C62" s="11"/>
      <c r="D62" s="11"/>
      <c r="E62" s="11"/>
    </row>
    <row r="63" customFormat="false" ht="13.8" hidden="false" customHeight="false" outlineLevel="0" collapsed="false">
      <c r="A63" s="25"/>
      <c r="B63" s="17" t="s">
        <v>38</v>
      </c>
      <c r="C63" s="17" t="s">
        <v>39</v>
      </c>
      <c r="D63" s="17" t="s">
        <v>40</v>
      </c>
      <c r="E63" s="17" t="s">
        <v>41</v>
      </c>
    </row>
    <row r="64" customFormat="false" ht="13.8" hidden="false" customHeight="false" outlineLevel="0" collapsed="false">
      <c r="A64" s="14" t="s">
        <v>10</v>
      </c>
      <c r="B64" s="26" t="n">
        <v>3.6</v>
      </c>
      <c r="C64" s="27" t="n">
        <v>2</v>
      </c>
      <c r="D64" s="27" t="n">
        <v>15</v>
      </c>
      <c r="E64" s="26" t="n">
        <f aca="false">B64*C64*D64</f>
        <v>108</v>
      </c>
    </row>
    <row r="65" customFormat="false" ht="13.8" hidden="false" customHeight="false" outlineLevel="0" collapsed="false">
      <c r="A65" s="14" t="s">
        <v>11</v>
      </c>
      <c r="B65" s="26" t="n">
        <v>3.6</v>
      </c>
      <c r="C65" s="27" t="n">
        <v>2</v>
      </c>
      <c r="D65" s="27" t="n">
        <v>15</v>
      </c>
      <c r="E65" s="26" t="n">
        <f aca="false">B65*C65*D65</f>
        <v>108</v>
      </c>
    </row>
    <row r="67" customFormat="false" ht="13.8" hidden="false" customHeight="false" outlineLevel="0" collapsed="false">
      <c r="A67" s="11" t="s">
        <v>37</v>
      </c>
      <c r="B67" s="11"/>
      <c r="C67" s="11"/>
      <c r="D67" s="11"/>
      <c r="E67" s="11"/>
    </row>
    <row r="68" customFormat="false" ht="13.8" hidden="false" customHeight="false" outlineLevel="0" collapsed="false">
      <c r="A68" s="25"/>
      <c r="B68" s="17" t="s">
        <v>42</v>
      </c>
      <c r="C68" s="17" t="s">
        <v>43</v>
      </c>
      <c r="D68" s="17" t="s">
        <v>44</v>
      </c>
      <c r="E68" s="17" t="s">
        <v>45</v>
      </c>
    </row>
    <row r="69" customFormat="false" ht="13.8" hidden="false" customHeight="false" outlineLevel="0" collapsed="false">
      <c r="A69" s="14" t="s">
        <v>10</v>
      </c>
      <c r="B69" s="15" t="n">
        <f aca="false">B11</f>
        <v>1342.92</v>
      </c>
      <c r="C69" s="28" t="n">
        <v>0.5</v>
      </c>
      <c r="D69" s="28" t="n">
        <v>0.06</v>
      </c>
      <c r="E69" s="15" t="n">
        <f aca="false">B69*C69*D69</f>
        <v>40.2876</v>
      </c>
    </row>
    <row r="70" customFormat="false" ht="13.8" hidden="false" customHeight="false" outlineLevel="0" collapsed="false">
      <c r="A70" s="14" t="s">
        <v>11</v>
      </c>
      <c r="B70" s="15" t="n">
        <f aca="false">B11</f>
        <v>1342.92</v>
      </c>
      <c r="C70" s="28" t="n">
        <v>0.5</v>
      </c>
      <c r="D70" s="28" t="n">
        <v>0.06</v>
      </c>
      <c r="E70" s="15" t="n">
        <f aca="false">B70*C70*D70</f>
        <v>40.2876</v>
      </c>
    </row>
    <row r="72" customFormat="false" ht="13.8" hidden="false" customHeight="false" outlineLevel="0" collapsed="false">
      <c r="A72" s="11" t="s">
        <v>46</v>
      </c>
      <c r="B72" s="11"/>
      <c r="C72" s="11"/>
      <c r="D72" s="11"/>
    </row>
    <row r="73" customFormat="false" ht="13.8" hidden="false" customHeight="false" outlineLevel="0" collapsed="false">
      <c r="A73" s="25"/>
      <c r="B73" s="17" t="s">
        <v>47</v>
      </c>
      <c r="C73" s="17" t="s">
        <v>48</v>
      </c>
      <c r="D73" s="17" t="s">
        <v>49</v>
      </c>
      <c r="E73" s="0"/>
    </row>
    <row r="74" customFormat="false" ht="13.8" hidden="false" customHeight="false" outlineLevel="0" collapsed="false">
      <c r="A74" s="14" t="s">
        <v>10</v>
      </c>
      <c r="B74" s="15" t="n">
        <f aca="false">E64</f>
        <v>108</v>
      </c>
      <c r="C74" s="15" t="n">
        <f aca="false">E69</f>
        <v>40.2876</v>
      </c>
      <c r="D74" s="15" t="n">
        <f aca="false">B74-C74</f>
        <v>67.7124</v>
      </c>
    </row>
    <row r="75" customFormat="false" ht="13.8" hidden="false" customHeight="false" outlineLevel="0" collapsed="false">
      <c r="A75" s="14" t="s">
        <v>11</v>
      </c>
      <c r="B75" s="15" t="n">
        <f aca="false">E65</f>
        <v>108</v>
      </c>
      <c r="C75" s="15" t="n">
        <f aca="false">E70</f>
        <v>40.2876</v>
      </c>
      <c r="D75" s="15" t="n">
        <f aca="false">B75-C75</f>
        <v>67.7124</v>
      </c>
    </row>
    <row r="76" customFormat="false" ht="13.8" hidden="false" customHeight="false" outlineLevel="0" collapsed="false">
      <c r="A76" s="7"/>
      <c r="B76" s="7"/>
      <c r="C76" s="7"/>
      <c r="D76" s="7"/>
      <c r="E76" s="7"/>
    </row>
    <row r="77" customFormat="false" ht="13.8" hidden="false" customHeight="false" outlineLevel="0" collapsed="false">
      <c r="A77" s="11" t="s">
        <v>50</v>
      </c>
      <c r="B77" s="11"/>
      <c r="C77" s="11"/>
      <c r="D77" s="11"/>
    </row>
    <row r="78" customFormat="false" ht="13.8" hidden="false" customHeight="false" outlineLevel="0" collapsed="false">
      <c r="A78" s="25"/>
      <c r="B78" s="17" t="s">
        <v>51</v>
      </c>
      <c r="C78" s="17" t="s">
        <v>40</v>
      </c>
      <c r="D78" s="17" t="s">
        <v>35</v>
      </c>
      <c r="E78" s="0"/>
    </row>
    <row r="79" customFormat="false" ht="13.8" hidden="false" customHeight="false" outlineLevel="0" collapsed="false">
      <c r="A79" s="14" t="s">
        <v>10</v>
      </c>
      <c r="B79" s="15" t="n">
        <v>27</v>
      </c>
      <c r="C79" s="25" t="n">
        <v>15</v>
      </c>
      <c r="D79" s="15" t="n">
        <f aca="false">B79*C79</f>
        <v>405</v>
      </c>
    </row>
    <row r="80" customFormat="false" ht="13.8" hidden="false" customHeight="false" outlineLevel="0" collapsed="false">
      <c r="A80" s="14" t="s">
        <v>11</v>
      </c>
      <c r="B80" s="15" t="n">
        <v>27</v>
      </c>
      <c r="C80" s="25" t="n">
        <v>15</v>
      </c>
      <c r="D80" s="15" t="n">
        <f aca="false">B80*C80</f>
        <v>405</v>
      </c>
      <c r="E80" s="29"/>
      <c r="F80" s="29"/>
      <c r="G80" s="29"/>
    </row>
    <row r="82" customFormat="false" ht="13.8" hidden="false" customHeight="false" outlineLevel="0" collapsed="false">
      <c r="A82" s="11" t="s">
        <v>52</v>
      </c>
      <c r="B82" s="11"/>
      <c r="C82" s="11"/>
      <c r="D82" s="11"/>
    </row>
    <row r="83" customFormat="false" ht="13.8" hidden="false" customHeight="false" outlineLevel="0" collapsed="false">
      <c r="A83" s="25"/>
      <c r="B83" s="17" t="s">
        <v>42</v>
      </c>
      <c r="C83" s="17" t="s">
        <v>44</v>
      </c>
      <c r="D83" s="17" t="s">
        <v>45</v>
      </c>
    </row>
    <row r="84" customFormat="false" ht="13.8" hidden="false" customHeight="false" outlineLevel="0" collapsed="false">
      <c r="A84" s="14" t="s">
        <v>10</v>
      </c>
      <c r="B84" s="15" t="n">
        <f aca="false">D79</f>
        <v>405</v>
      </c>
      <c r="C84" s="22" t="n">
        <v>0.15</v>
      </c>
      <c r="D84" s="15" t="n">
        <f aca="false">B84*C84</f>
        <v>60.75</v>
      </c>
    </row>
    <row r="85" customFormat="false" ht="13.8" hidden="false" customHeight="false" outlineLevel="0" collapsed="false">
      <c r="A85" s="14" t="s">
        <v>11</v>
      </c>
      <c r="B85" s="15" t="n">
        <f aca="false">D80</f>
        <v>405</v>
      </c>
      <c r="C85" s="22" t="n">
        <v>0.15</v>
      </c>
      <c r="D85" s="15" t="n">
        <f aca="false">B85*C85</f>
        <v>60.75</v>
      </c>
    </row>
    <row r="87" customFormat="false" ht="13.8" hidden="false" customHeight="false" outlineLevel="0" collapsed="false">
      <c r="A87" s="11" t="s">
        <v>53</v>
      </c>
      <c r="B87" s="11"/>
      <c r="C87" s="11"/>
      <c r="D87" s="11"/>
    </row>
    <row r="88" customFormat="false" ht="13.8" hidden="false" customHeight="false" outlineLevel="0" collapsed="false">
      <c r="A88" s="25"/>
      <c r="B88" s="17" t="s">
        <v>47</v>
      </c>
      <c r="C88" s="17" t="s">
        <v>45</v>
      </c>
      <c r="D88" s="17" t="s">
        <v>49</v>
      </c>
    </row>
    <row r="89" customFormat="false" ht="13.8" hidden="false" customHeight="false" outlineLevel="0" collapsed="false">
      <c r="A89" s="14" t="s">
        <v>10</v>
      </c>
      <c r="B89" s="15" t="n">
        <f aca="false">D79</f>
        <v>405</v>
      </c>
      <c r="C89" s="15" t="n">
        <f aca="false">D84</f>
        <v>60.75</v>
      </c>
      <c r="D89" s="15" t="n">
        <f aca="false">B89-C89</f>
        <v>344.25</v>
      </c>
    </row>
    <row r="90" customFormat="false" ht="13.8" hidden="false" customHeight="false" outlineLevel="0" collapsed="false">
      <c r="A90" s="14" t="s">
        <v>11</v>
      </c>
      <c r="B90" s="15" t="n">
        <f aca="false">D80</f>
        <v>405</v>
      </c>
      <c r="C90" s="15" t="n">
        <f aca="false">D85</f>
        <v>60.75</v>
      </c>
      <c r="D90" s="15" t="n">
        <f aca="false">B90-C90</f>
        <v>344.25</v>
      </c>
    </row>
    <row r="92" customFormat="false" ht="13.8" hidden="false" customHeight="false" outlineLevel="0" collapsed="false">
      <c r="A92" s="11" t="s">
        <v>54</v>
      </c>
      <c r="B92" s="11"/>
    </row>
    <row r="93" customFormat="false" ht="13.8" hidden="false" customHeight="false" outlineLevel="0" collapsed="false">
      <c r="A93" s="25"/>
      <c r="B93" s="17" t="s">
        <v>35</v>
      </c>
    </row>
    <row r="94" customFormat="false" ht="13.8" hidden="false" customHeight="false" outlineLevel="0" collapsed="false">
      <c r="A94" s="14" t="s">
        <v>10</v>
      </c>
      <c r="B94" s="15" t="n">
        <v>71.78</v>
      </c>
    </row>
    <row r="95" customFormat="false" ht="13.8" hidden="false" customHeight="false" outlineLevel="0" collapsed="false">
      <c r="A95" s="14" t="s">
        <v>11</v>
      </c>
      <c r="B95" s="15" t="n">
        <v>71.78</v>
      </c>
    </row>
    <row r="97" customFormat="false" ht="13.8" hidden="false" customHeight="false" outlineLevel="0" collapsed="false">
      <c r="A97" s="11" t="s">
        <v>55</v>
      </c>
      <c r="B97" s="11"/>
      <c r="C97" s="11"/>
      <c r="D97" s="11"/>
      <c r="E97" s="11"/>
      <c r="F97" s="11"/>
    </row>
    <row r="98" customFormat="false" ht="13.8" hidden="false" customHeight="false" outlineLevel="0" collapsed="false">
      <c r="A98" s="25"/>
      <c r="B98" s="17" t="s">
        <v>56</v>
      </c>
      <c r="C98" s="17" t="s">
        <v>57</v>
      </c>
      <c r="D98" s="17" t="s">
        <v>58</v>
      </c>
      <c r="E98" s="17" t="s">
        <v>59</v>
      </c>
      <c r="F98" s="17" t="s">
        <v>60</v>
      </c>
    </row>
    <row r="99" customFormat="false" ht="13.8" hidden="false" customHeight="false" outlineLevel="0" collapsed="false">
      <c r="A99" s="14" t="s">
        <v>10</v>
      </c>
      <c r="B99" s="15" t="n">
        <v>118.55</v>
      </c>
      <c r="C99" s="25" t="n">
        <v>0.0028</v>
      </c>
      <c r="D99" s="25" t="n">
        <v>4</v>
      </c>
      <c r="E99" s="15" t="n">
        <f aca="false">B99*C99*D99</f>
        <v>1.32776</v>
      </c>
      <c r="F99" s="15" t="n">
        <f aca="false">E99/12</f>
        <v>0.110646666666667</v>
      </c>
    </row>
    <row r="100" customFormat="false" ht="13.8" hidden="false" customHeight="false" outlineLevel="0" collapsed="false">
      <c r="A100" s="14" t="s">
        <v>11</v>
      </c>
      <c r="B100" s="15" t="n">
        <v>118.55</v>
      </c>
      <c r="C100" s="25" t="n">
        <v>0.0028</v>
      </c>
      <c r="D100" s="25" t="n">
        <v>4</v>
      </c>
      <c r="E100" s="15" t="n">
        <f aca="false">B100*C100*D100</f>
        <v>1.32776</v>
      </c>
      <c r="F100" s="15" t="n">
        <f aca="false">E100/12</f>
        <v>0.110646666666667</v>
      </c>
    </row>
    <row r="102" customFormat="false" ht="23.95" hidden="false" customHeight="true" outlineLevel="0" collapsed="false">
      <c r="A102" s="10" t="s">
        <v>61</v>
      </c>
      <c r="B102" s="10"/>
      <c r="C102" s="10"/>
      <c r="D102" s="10"/>
      <c r="E102" s="10"/>
    </row>
    <row r="103" customFormat="false" ht="13.8" hidden="false" customHeight="false" outlineLevel="0" collapsed="false">
      <c r="A103" s="11" t="s">
        <v>62</v>
      </c>
      <c r="B103" s="11"/>
    </row>
    <row r="104" customFormat="false" ht="13.8" hidden="false" customHeight="false" outlineLevel="0" collapsed="false">
      <c r="A104" s="25" t="s">
        <v>63</v>
      </c>
      <c r="B104" s="22" t="n">
        <v>0.7437</v>
      </c>
    </row>
    <row r="105" customFormat="false" ht="13.8" hidden="false" customHeight="false" outlineLevel="0" collapsed="false">
      <c r="A105" s="25" t="s">
        <v>64</v>
      </c>
      <c r="B105" s="22" t="n">
        <v>0.0248</v>
      </c>
    </row>
    <row r="106" customFormat="false" ht="13.8" hidden="false" customHeight="false" outlineLevel="0" collapsed="false">
      <c r="A106" s="25" t="s">
        <v>65</v>
      </c>
      <c r="B106" s="22" t="n">
        <v>0.2315</v>
      </c>
    </row>
    <row r="107" customFormat="false" ht="13.8" hidden="false" customHeight="false" outlineLevel="0" collapsed="false">
      <c r="A107" s="7"/>
      <c r="B107" s="7"/>
      <c r="C107" s="7"/>
      <c r="D107" s="7"/>
      <c r="E107" s="7"/>
    </row>
    <row r="108" customFormat="false" ht="13.8" hidden="false" customHeight="false" outlineLevel="0" collapsed="false">
      <c r="A108" s="11" t="s">
        <v>62</v>
      </c>
      <c r="B108" s="11"/>
    </row>
    <row r="109" customFormat="false" ht="13.8" hidden="false" customHeight="false" outlineLevel="0" collapsed="false">
      <c r="A109" s="25" t="s">
        <v>66</v>
      </c>
      <c r="B109" s="22" t="n">
        <f aca="false">B104*0.9</f>
        <v>0.66933</v>
      </c>
    </row>
    <row r="110" customFormat="false" ht="13.8" hidden="false" customHeight="false" outlineLevel="0" collapsed="false">
      <c r="A110" s="25" t="s">
        <v>67</v>
      </c>
      <c r="B110" s="22" t="n">
        <f aca="false">B104*0.1</f>
        <v>0.07437</v>
      </c>
    </row>
    <row r="112" customFormat="false" ht="13.8" hidden="false" customHeight="false" outlineLevel="0" collapsed="false">
      <c r="A112" s="21" t="s">
        <v>68</v>
      </c>
      <c r="B112" s="21"/>
      <c r="C112" s="21"/>
      <c r="D112" s="21"/>
    </row>
    <row r="113" customFormat="false" ht="13.8" hidden="false" customHeight="false" outlineLevel="0" collapsed="false">
      <c r="A113" s="11" t="s">
        <v>69</v>
      </c>
      <c r="B113" s="11"/>
      <c r="C113" s="11"/>
      <c r="D113" s="11"/>
    </row>
    <row r="114" customFormat="false" ht="13.8" hidden="false" customHeight="false" outlineLevel="0" collapsed="false">
      <c r="A114" s="0"/>
      <c r="B114" s="17" t="s">
        <v>42</v>
      </c>
      <c r="C114" s="17" t="s">
        <v>70</v>
      </c>
      <c r="D114" s="17" t="s">
        <v>35</v>
      </c>
    </row>
    <row r="115" customFormat="false" ht="13.8" hidden="false" customHeight="false" outlineLevel="0" collapsed="false">
      <c r="A115" s="14" t="s">
        <v>10</v>
      </c>
      <c r="B115" s="15" t="n">
        <f aca="false">'Planilha de Custos '!D33+'Planilha de Custos '!D62-B49</f>
        <v>3280.05417197907</v>
      </c>
      <c r="C115" s="25" t="n">
        <v>12</v>
      </c>
      <c r="D115" s="15" t="n">
        <f aca="false">B115/C115</f>
        <v>273.337847664922</v>
      </c>
    </row>
    <row r="116" customFormat="false" ht="13.8" hidden="false" customHeight="false" outlineLevel="0" collapsed="false">
      <c r="A116" s="14" t="s">
        <v>11</v>
      </c>
      <c r="B116" s="15" t="n">
        <f aca="false">'Planilha de Custos '!E33+'Planilha de Custos '!E62-B50</f>
        <v>2735.92988666667</v>
      </c>
      <c r="C116" s="25" t="n">
        <v>12</v>
      </c>
      <c r="D116" s="15" t="n">
        <f aca="false">B116/C116</f>
        <v>227.994157222222</v>
      </c>
    </row>
    <row r="118" customFormat="false" ht="13.8" hidden="false" customHeight="false" outlineLevel="0" collapsed="false">
      <c r="A118" s="11" t="s">
        <v>71</v>
      </c>
      <c r="B118" s="11"/>
      <c r="C118" s="11"/>
      <c r="D118" s="11"/>
    </row>
    <row r="119" customFormat="false" ht="13.8" hidden="false" customHeight="false" outlineLevel="0" collapsed="false">
      <c r="A119" s="25"/>
      <c r="B119" s="17" t="s">
        <v>42</v>
      </c>
      <c r="C119" s="17" t="s">
        <v>72</v>
      </c>
      <c r="D119" s="17" t="s">
        <v>35</v>
      </c>
    </row>
    <row r="120" customFormat="false" ht="13.8" hidden="false" customHeight="false" outlineLevel="0" collapsed="false">
      <c r="A120" s="14" t="s">
        <v>10</v>
      </c>
      <c r="B120" s="15" t="n">
        <f aca="false">B53</f>
        <v>207.1260092824</v>
      </c>
      <c r="C120" s="28" t="n">
        <v>0.4</v>
      </c>
      <c r="D120" s="15" t="n">
        <f aca="false">B120*C120</f>
        <v>82.85040371296</v>
      </c>
    </row>
    <row r="121" customFormat="false" ht="13.8" hidden="false" customHeight="false" outlineLevel="0" collapsed="false">
      <c r="A121" s="14" t="s">
        <v>11</v>
      </c>
      <c r="B121" s="15" t="n">
        <f aca="false">B54</f>
        <v>166.820506666667</v>
      </c>
      <c r="C121" s="28" t="n">
        <v>0.4</v>
      </c>
      <c r="D121" s="15" t="n">
        <f aca="false">B121*C121</f>
        <v>66.7282026666667</v>
      </c>
    </row>
    <row r="123" customFormat="false" ht="28.35" hidden="false" customHeight="true" outlineLevel="0" collapsed="false">
      <c r="A123" s="30" t="s">
        <v>73</v>
      </c>
      <c r="B123" s="30"/>
      <c r="C123" s="30"/>
      <c r="D123" s="30"/>
    </row>
    <row r="125" customFormat="false" ht="13.8" hidden="false" customHeight="false" outlineLevel="0" collapsed="false">
      <c r="A125" s="11" t="s">
        <v>74</v>
      </c>
      <c r="B125" s="11"/>
      <c r="C125" s="11"/>
      <c r="D125" s="11"/>
    </row>
    <row r="126" customFormat="false" ht="13.8" hidden="false" customHeight="false" outlineLevel="0" collapsed="false">
      <c r="A126" s="25"/>
      <c r="B126" s="17" t="s">
        <v>42</v>
      </c>
      <c r="C126" s="17" t="s">
        <v>44</v>
      </c>
      <c r="D126" s="17" t="s">
        <v>35</v>
      </c>
    </row>
    <row r="127" customFormat="false" ht="13.8" hidden="false" customHeight="false" outlineLevel="0" collapsed="false">
      <c r="A127" s="14" t="s">
        <v>10</v>
      </c>
      <c r="B127" s="15" t="n">
        <f aca="false">D115+D120</f>
        <v>356.188251377882</v>
      </c>
      <c r="C127" s="22" t="n">
        <v>0.6693</v>
      </c>
      <c r="D127" s="15" t="n">
        <f aca="false">B127*C127</f>
        <v>238.396796647216</v>
      </c>
    </row>
    <row r="128" customFormat="false" ht="13.8" hidden="false" customHeight="false" outlineLevel="0" collapsed="false">
      <c r="A128" s="14" t="s">
        <v>11</v>
      </c>
      <c r="B128" s="15" t="n">
        <f aca="false">D116+D121</f>
        <v>294.722359888889</v>
      </c>
      <c r="C128" s="22" t="n">
        <v>0.6693</v>
      </c>
      <c r="D128" s="15" t="n">
        <f aca="false">B128*C128</f>
        <v>197.257675473633</v>
      </c>
    </row>
    <row r="130" customFormat="false" ht="12.8" hidden="false" customHeight="true" outlineLevel="0" collapsed="false"/>
    <row r="131" customFormat="false" ht="13.8" hidden="false" customHeight="false" outlineLevel="0" collapsed="false">
      <c r="A131" s="21" t="s">
        <v>75</v>
      </c>
      <c r="B131" s="21"/>
      <c r="C131" s="21"/>
      <c r="D131" s="21"/>
    </row>
    <row r="132" customFormat="false" ht="13.8" hidden="false" customHeight="false" outlineLevel="0" collapsed="false">
      <c r="A132" s="11" t="s">
        <v>76</v>
      </c>
      <c r="B132" s="11"/>
      <c r="C132" s="11"/>
      <c r="D132" s="11"/>
    </row>
    <row r="133" customFormat="false" ht="13.8" hidden="false" customHeight="false" outlineLevel="0" collapsed="false">
      <c r="A133" s="0"/>
      <c r="B133" s="17" t="s">
        <v>42</v>
      </c>
      <c r="C133" s="17" t="s">
        <v>70</v>
      </c>
      <c r="D133" s="17" t="s">
        <v>35</v>
      </c>
    </row>
    <row r="134" customFormat="false" ht="13.8" hidden="false" customHeight="false" outlineLevel="0" collapsed="false">
      <c r="A134" s="14" t="s">
        <v>10</v>
      </c>
      <c r="B134" s="15" t="n">
        <f aca="false">'Planilha de Custos '!D33+'Planilha de Custos '!D62</f>
        <v>4025.70780539571</v>
      </c>
      <c r="C134" s="25" t="n">
        <v>12</v>
      </c>
      <c r="D134" s="15" t="n">
        <f aca="false">B134/C134</f>
        <v>335.475650449643</v>
      </c>
    </row>
    <row r="135" customFormat="false" ht="13.8" hidden="false" customHeight="false" outlineLevel="0" collapsed="false">
      <c r="A135" s="14" t="s">
        <v>11</v>
      </c>
      <c r="B135" s="15" t="n">
        <f aca="false">'Planilha de Custos '!E33+'Planilha de Custos '!E62</f>
        <v>3336.48371066667</v>
      </c>
      <c r="C135" s="25" t="n">
        <v>12</v>
      </c>
      <c r="D135" s="15" t="n">
        <f aca="false">B135/C135</f>
        <v>278.040309222223</v>
      </c>
    </row>
    <row r="137" customFormat="false" ht="13.8" hidden="false" customHeight="false" outlineLevel="0" collapsed="false">
      <c r="A137" s="11" t="s">
        <v>77</v>
      </c>
      <c r="B137" s="11"/>
      <c r="C137" s="11"/>
      <c r="D137" s="11"/>
    </row>
    <row r="138" customFormat="false" ht="13.8" hidden="false" customHeight="false" outlineLevel="0" collapsed="false">
      <c r="A138" s="25"/>
      <c r="B138" s="17" t="s">
        <v>42</v>
      </c>
      <c r="C138" s="17" t="s">
        <v>72</v>
      </c>
      <c r="D138" s="17" t="s">
        <v>35</v>
      </c>
    </row>
    <row r="139" customFormat="false" ht="13.8" hidden="false" customHeight="false" outlineLevel="0" collapsed="false">
      <c r="A139" s="14" t="s">
        <v>10</v>
      </c>
      <c r="B139" s="15" t="n">
        <f aca="false">B120</f>
        <v>207.1260092824</v>
      </c>
      <c r="C139" s="28" t="n">
        <v>0.4</v>
      </c>
      <c r="D139" s="15" t="n">
        <f aca="false">B139*C139</f>
        <v>82.85040371296</v>
      </c>
    </row>
    <row r="140" customFormat="false" ht="13.8" hidden="false" customHeight="false" outlineLevel="0" collapsed="false">
      <c r="A140" s="14" t="s">
        <v>11</v>
      </c>
      <c r="B140" s="15" t="n">
        <f aca="false">B121</f>
        <v>166.820506666667</v>
      </c>
      <c r="C140" s="28" t="n">
        <v>0.4</v>
      </c>
      <c r="D140" s="15" t="n">
        <f aca="false">B140*C140</f>
        <v>66.7282026666668</v>
      </c>
    </row>
    <row r="141" customFormat="false" ht="13.8" hidden="false" customHeight="false" outlineLevel="0" collapsed="false">
      <c r="A141" s="7"/>
      <c r="B141" s="7"/>
      <c r="C141" s="7"/>
      <c r="D141" s="7"/>
      <c r="E141" s="7"/>
      <c r="F141" s="7"/>
      <c r="G141" s="7"/>
    </row>
    <row r="142" customFormat="false" ht="28.35" hidden="false" customHeight="true" outlineLevel="0" collapsed="false">
      <c r="A142" s="31" t="s">
        <v>73</v>
      </c>
      <c r="B142" s="31"/>
      <c r="C142" s="31"/>
      <c r="D142" s="31"/>
    </row>
    <row r="144" customFormat="false" ht="13.8" hidden="false" customHeight="false" outlineLevel="0" collapsed="false">
      <c r="A144" s="11" t="s">
        <v>78</v>
      </c>
      <c r="B144" s="11"/>
      <c r="C144" s="11"/>
      <c r="D144" s="11"/>
    </row>
    <row r="145" customFormat="false" ht="13.8" hidden="false" customHeight="false" outlineLevel="0" collapsed="false">
      <c r="A145" s="25"/>
      <c r="B145" s="17" t="s">
        <v>42</v>
      </c>
      <c r="C145" s="17" t="s">
        <v>44</v>
      </c>
      <c r="D145" s="17" t="s">
        <v>35</v>
      </c>
    </row>
    <row r="146" customFormat="false" ht="13.8" hidden="false" customHeight="false" outlineLevel="0" collapsed="false">
      <c r="A146" s="14" t="s">
        <v>10</v>
      </c>
      <c r="B146" s="15" t="n">
        <f aca="false">D134+D139</f>
        <v>418.326054162603</v>
      </c>
      <c r="C146" s="22" t="n">
        <v>0.0744</v>
      </c>
      <c r="D146" s="15" t="n">
        <f aca="false">B146*C146</f>
        <v>31.1234584296976</v>
      </c>
    </row>
    <row r="147" customFormat="false" ht="13.8" hidden="false" customHeight="false" outlineLevel="0" collapsed="false">
      <c r="A147" s="14" t="s">
        <v>11</v>
      </c>
      <c r="B147" s="15" t="n">
        <f aca="false">D135+D140</f>
        <v>344.768511888889</v>
      </c>
      <c r="C147" s="22" t="n">
        <v>0.0744</v>
      </c>
      <c r="D147" s="15" t="n">
        <f aca="false">B147*C147</f>
        <v>25.6507772845334</v>
      </c>
    </row>
    <row r="149" customFormat="false" ht="13.8" hidden="false" customHeight="false" outlineLevel="0" collapsed="false">
      <c r="A149" s="21" t="s">
        <v>79</v>
      </c>
      <c r="B149" s="21"/>
      <c r="C149" s="21"/>
      <c r="D149" s="21"/>
      <c r="E149" s="21"/>
    </row>
    <row r="150" customFormat="false" ht="13.4" hidden="false" customHeight="true" outlineLevel="0" collapsed="false">
      <c r="A150" s="11" t="s">
        <v>80</v>
      </c>
      <c r="B150" s="11"/>
      <c r="C150" s="11"/>
      <c r="D150" s="11"/>
      <c r="E150" s="11"/>
    </row>
    <row r="151" customFormat="false" ht="13.8" hidden="false" customHeight="false" outlineLevel="0" collapsed="false">
      <c r="A151" s="25"/>
      <c r="B151" s="17" t="s">
        <v>81</v>
      </c>
      <c r="C151" s="17" t="s">
        <v>82</v>
      </c>
      <c r="D151" s="17" t="s">
        <v>83</v>
      </c>
      <c r="E151" s="17" t="s">
        <v>35</v>
      </c>
    </row>
    <row r="152" customFormat="false" ht="13.8" hidden="false" customHeight="false" outlineLevel="0" collapsed="false">
      <c r="A152" s="14" t="s">
        <v>10</v>
      </c>
      <c r="B152" s="15" t="n">
        <f aca="false">-B25</f>
        <v>-180.63314763</v>
      </c>
      <c r="C152" s="15" t="n">
        <f aca="false">-B29</f>
        <v>-180.63314763</v>
      </c>
      <c r="D152" s="15" t="n">
        <f aca="false">-B33</f>
        <v>-60.21104921</v>
      </c>
      <c r="E152" s="15" t="n">
        <f aca="false">SUM(B152:D152)</f>
        <v>-421.47734447</v>
      </c>
    </row>
    <row r="153" customFormat="false" ht="13.8" hidden="false" customHeight="false" outlineLevel="0" collapsed="false">
      <c r="A153" s="14" t="s">
        <v>11</v>
      </c>
      <c r="B153" s="15" t="n">
        <f aca="false">-B26</f>
        <v>-145.483</v>
      </c>
      <c r="C153" s="15" t="n">
        <f aca="false">-B30</f>
        <v>-145.483</v>
      </c>
      <c r="D153" s="15" t="n">
        <f aca="false">-B34</f>
        <v>-48.4943333333333</v>
      </c>
      <c r="E153" s="15" t="n">
        <f aca="false">SUM(B153:D153)</f>
        <v>-339.460333333333</v>
      </c>
    </row>
    <row r="155" customFormat="false" ht="13.8" hidden="false" customHeight="false" outlineLevel="0" collapsed="false">
      <c r="A155" s="11" t="s">
        <v>84</v>
      </c>
      <c r="B155" s="11"/>
      <c r="C155" s="11"/>
      <c r="D155" s="11"/>
    </row>
    <row r="156" customFormat="false" ht="13.8" hidden="false" customHeight="false" outlineLevel="0" collapsed="false">
      <c r="A156" s="25"/>
      <c r="B156" s="17" t="s">
        <v>42</v>
      </c>
      <c r="C156" s="17" t="s">
        <v>44</v>
      </c>
      <c r="D156" s="17" t="s">
        <v>35</v>
      </c>
    </row>
    <row r="157" customFormat="false" ht="13.8" hidden="false" customHeight="false" outlineLevel="0" collapsed="false">
      <c r="A157" s="14" t="s">
        <v>10</v>
      </c>
      <c r="B157" s="15" t="n">
        <f aca="false">E152</f>
        <v>-421.47734447</v>
      </c>
      <c r="C157" s="22" t="n">
        <v>0.0248</v>
      </c>
      <c r="D157" s="15" t="n">
        <f aca="false">B157*C157</f>
        <v>-10.452638142856</v>
      </c>
    </row>
    <row r="158" customFormat="false" ht="13.8" hidden="false" customHeight="false" outlineLevel="0" collapsed="false">
      <c r="A158" s="14" t="s">
        <v>11</v>
      </c>
      <c r="B158" s="15" t="n">
        <f aca="false">E153</f>
        <v>-339.460333333333</v>
      </c>
      <c r="C158" s="22" t="n">
        <v>0.0248</v>
      </c>
      <c r="D158" s="15" t="n">
        <f aca="false">B158*C158</f>
        <v>-8.41861626666667</v>
      </c>
    </row>
    <row r="160" customFormat="false" ht="23.95" hidden="false" customHeight="true" outlineLevel="0" collapsed="false">
      <c r="A160" s="10" t="s">
        <v>85</v>
      </c>
      <c r="B160" s="10"/>
      <c r="C160" s="10"/>
      <c r="D160" s="10"/>
      <c r="E160" s="10"/>
    </row>
    <row r="161" customFormat="false" ht="13.45" hidden="false" customHeight="true" outlineLevel="0" collapsed="false">
      <c r="A161" s="32" t="s">
        <v>86</v>
      </c>
      <c r="B161" s="32"/>
      <c r="C161" s="32"/>
      <c r="D161" s="32"/>
      <c r="E161" s="32"/>
      <c r="F161" s="33"/>
      <c r="G161" s="33"/>
    </row>
    <row r="162" customFormat="false" ht="13.8" hidden="false" customHeight="false" outlineLevel="0" collapsed="false">
      <c r="A162" s="34" t="s">
        <v>87</v>
      </c>
      <c r="B162" s="34" t="s">
        <v>88</v>
      </c>
      <c r="C162" s="34" t="s">
        <v>89</v>
      </c>
      <c r="D162" s="17" t="s">
        <v>90</v>
      </c>
      <c r="E162" s="34" t="s">
        <v>91</v>
      </c>
      <c r="F162" s="35"/>
      <c r="G162" s="35"/>
    </row>
    <row r="163" customFormat="false" ht="13.8" hidden="false" customHeight="false" outlineLevel="0" collapsed="false">
      <c r="A163" s="34"/>
      <c r="B163" s="34"/>
      <c r="C163" s="34"/>
      <c r="D163" s="17" t="s">
        <v>92</v>
      </c>
      <c r="E163" s="34"/>
      <c r="F163" s="7"/>
      <c r="G163" s="7"/>
    </row>
    <row r="164" customFormat="false" ht="13.8" hidden="false" customHeight="false" outlineLevel="0" collapsed="false">
      <c r="A164" s="14" t="s">
        <v>19</v>
      </c>
      <c r="B164" s="25" t="n">
        <v>1</v>
      </c>
      <c r="C164" s="25" t="n">
        <v>30</v>
      </c>
      <c r="D164" s="28" t="n">
        <v>0.5</v>
      </c>
      <c r="E164" s="36" t="n">
        <f aca="false">B164*C164*D164</f>
        <v>15</v>
      </c>
      <c r="F164" s="37"/>
      <c r="G164" s="38"/>
    </row>
    <row r="165" customFormat="false" ht="13.8" hidden="false" customHeight="false" outlineLevel="0" collapsed="false">
      <c r="A165" s="14" t="s">
        <v>93</v>
      </c>
      <c r="B165" s="25" t="n">
        <v>1</v>
      </c>
      <c r="C165" s="25" t="n">
        <v>1</v>
      </c>
      <c r="D165" s="28" t="n">
        <v>1</v>
      </c>
      <c r="E165" s="36" t="n">
        <f aca="false">B165*C165*D165</f>
        <v>1</v>
      </c>
      <c r="F165" s="37"/>
      <c r="G165" s="38"/>
    </row>
    <row r="166" customFormat="false" ht="13.8" hidden="false" customHeight="false" outlineLevel="0" collapsed="false">
      <c r="A166" s="14" t="s">
        <v>94</v>
      </c>
      <c r="B166" s="25" t="n">
        <v>0.5</v>
      </c>
      <c r="C166" s="25" t="n">
        <v>5</v>
      </c>
      <c r="D166" s="28" t="n">
        <v>0.5</v>
      </c>
      <c r="E166" s="36" t="n">
        <f aca="false">B166*C166*D166</f>
        <v>1.25</v>
      </c>
      <c r="F166" s="37"/>
      <c r="G166" s="38"/>
    </row>
    <row r="167" customFormat="false" ht="13.8" hidden="false" customHeight="false" outlineLevel="0" collapsed="false">
      <c r="A167" s="14" t="s">
        <v>95</v>
      </c>
      <c r="B167" s="25" t="n">
        <v>0.0922</v>
      </c>
      <c r="C167" s="25" t="n">
        <v>15</v>
      </c>
      <c r="D167" s="28" t="n">
        <v>0.5</v>
      </c>
      <c r="E167" s="36" t="n">
        <f aca="false">B167*C167*D167</f>
        <v>0.6915</v>
      </c>
      <c r="F167" s="37"/>
      <c r="G167" s="38"/>
    </row>
    <row r="168" customFormat="false" ht="13.8" hidden="false" customHeight="false" outlineLevel="0" collapsed="false">
      <c r="A168" s="14" t="s">
        <v>96</v>
      </c>
      <c r="B168" s="25" t="n">
        <v>1</v>
      </c>
      <c r="C168" s="25" t="n">
        <v>5</v>
      </c>
      <c r="D168" s="28" t="n">
        <v>0.5</v>
      </c>
      <c r="E168" s="36" t="n">
        <f aca="false">B168*C168*D168</f>
        <v>2.5</v>
      </c>
      <c r="F168" s="37"/>
      <c r="G168" s="38"/>
    </row>
    <row r="169" customFormat="false" ht="13.8" hidden="false" customHeight="false" outlineLevel="0" collapsed="false">
      <c r="A169" s="14" t="s">
        <v>97</v>
      </c>
      <c r="B169" s="25" t="n">
        <v>0.1344</v>
      </c>
      <c r="C169" s="25" t="n">
        <v>2</v>
      </c>
      <c r="D169" s="28" t="n">
        <v>1</v>
      </c>
      <c r="E169" s="36" t="n">
        <f aca="false">B169*C169*D169</f>
        <v>0.2688</v>
      </c>
      <c r="F169" s="37"/>
      <c r="G169" s="38"/>
    </row>
    <row r="170" customFormat="false" ht="13.8" hidden="false" customHeight="false" outlineLevel="0" collapsed="false">
      <c r="A170" s="14" t="s">
        <v>98</v>
      </c>
      <c r="B170" s="25" t="n">
        <v>0.0305</v>
      </c>
      <c r="C170" s="25" t="n">
        <v>2</v>
      </c>
      <c r="D170" s="28" t="n">
        <v>0.5</v>
      </c>
      <c r="E170" s="36" t="n">
        <f aca="false">B170*C170*D170</f>
        <v>0.0305</v>
      </c>
      <c r="F170" s="37"/>
      <c r="G170" s="38"/>
    </row>
    <row r="171" customFormat="false" ht="13.8" hidden="false" customHeight="false" outlineLevel="0" collapsed="false">
      <c r="A171" s="14" t="s">
        <v>99</v>
      </c>
      <c r="B171" s="25" t="n">
        <v>0.0118</v>
      </c>
      <c r="C171" s="25" t="n">
        <v>3</v>
      </c>
      <c r="D171" s="28" t="n">
        <v>0.5</v>
      </c>
      <c r="E171" s="36" t="n">
        <f aca="false">B171*C171*D171</f>
        <v>0.0177</v>
      </c>
      <c r="F171" s="37"/>
      <c r="G171" s="38"/>
    </row>
    <row r="172" customFormat="false" ht="13.8" hidden="false" customHeight="false" outlineLevel="0" collapsed="false">
      <c r="A172" s="14" t="s">
        <v>100</v>
      </c>
      <c r="B172" s="25" t="n">
        <v>0.02</v>
      </c>
      <c r="C172" s="25" t="n">
        <v>1</v>
      </c>
      <c r="D172" s="28" t="n">
        <v>1</v>
      </c>
      <c r="E172" s="36" t="n">
        <f aca="false">B172*C172*D172</f>
        <v>0.02</v>
      </c>
      <c r="F172" s="37"/>
      <c r="G172" s="38"/>
    </row>
    <row r="173" customFormat="false" ht="13.8" hidden="false" customHeight="false" outlineLevel="0" collapsed="false">
      <c r="A173" s="14" t="s">
        <v>101</v>
      </c>
      <c r="B173" s="25" t="n">
        <v>0.004</v>
      </c>
      <c r="C173" s="25" t="n">
        <v>1</v>
      </c>
      <c r="D173" s="28" t="n">
        <v>1</v>
      </c>
      <c r="E173" s="36" t="n">
        <f aca="false">B173*C173*D173</f>
        <v>0.004</v>
      </c>
      <c r="F173" s="37"/>
      <c r="G173" s="38"/>
    </row>
    <row r="174" customFormat="false" ht="13.8" hidden="false" customHeight="false" outlineLevel="0" collapsed="false">
      <c r="A174" s="14" t="s">
        <v>102</v>
      </c>
      <c r="B174" s="25" t="n">
        <v>0.0325</v>
      </c>
      <c r="C174" s="25" t="n">
        <v>20</v>
      </c>
      <c r="D174" s="28" t="n">
        <v>0.5</v>
      </c>
      <c r="E174" s="36" t="n">
        <f aca="false">B174*C174*D174</f>
        <v>0.325</v>
      </c>
      <c r="F174" s="37"/>
      <c r="G174" s="38"/>
    </row>
    <row r="175" customFormat="false" ht="13.8" hidden="false" customHeight="false" outlineLevel="0" collapsed="false">
      <c r="A175" s="14" t="s">
        <v>103</v>
      </c>
      <c r="B175" s="25" t="n">
        <v>0.0028</v>
      </c>
      <c r="C175" s="25" t="n">
        <v>180</v>
      </c>
      <c r="D175" s="28" t="n">
        <v>0.5</v>
      </c>
      <c r="E175" s="36" t="n">
        <f aca="false">B175*C175*D175</f>
        <v>0.252</v>
      </c>
      <c r="F175" s="37"/>
      <c r="G175" s="38"/>
    </row>
    <row r="176" customFormat="false" ht="13.8" hidden="false" customHeight="false" outlineLevel="0" collapsed="false">
      <c r="A176" s="14" t="s">
        <v>104</v>
      </c>
      <c r="B176" s="25" t="n">
        <v>0.0002</v>
      </c>
      <c r="C176" s="25" t="n">
        <v>6</v>
      </c>
      <c r="D176" s="28" t="n">
        <v>1</v>
      </c>
      <c r="E176" s="36" t="n">
        <f aca="false">B176*C176*D176</f>
        <v>0.0012</v>
      </c>
      <c r="F176" s="37"/>
      <c r="G176" s="38"/>
    </row>
    <row r="178" customFormat="false" ht="13.4" hidden="false" customHeight="true" outlineLevel="0" collapsed="false">
      <c r="A178" s="32" t="s">
        <v>105</v>
      </c>
      <c r="B178" s="32"/>
      <c r="C178" s="32"/>
    </row>
    <row r="179" customFormat="false" ht="13.8" hidden="false" customHeight="false" outlineLevel="0" collapsed="false">
      <c r="A179" s="34" t="s">
        <v>106</v>
      </c>
      <c r="B179" s="34" t="s">
        <v>107</v>
      </c>
      <c r="C179" s="34"/>
      <c r="D179" s="35"/>
    </row>
    <row r="180" customFormat="false" ht="13.8" hidden="false" customHeight="false" outlineLevel="0" collapsed="false">
      <c r="A180" s="34"/>
      <c r="B180" s="17" t="s">
        <v>108</v>
      </c>
      <c r="C180" s="17" t="s">
        <v>109</v>
      </c>
      <c r="D180" s="7"/>
    </row>
    <row r="181" customFormat="false" ht="13.8" hidden="false" customHeight="false" outlineLevel="0" collapsed="false">
      <c r="A181" s="14" t="s">
        <v>19</v>
      </c>
      <c r="B181" s="36" t="n">
        <f aca="false">E164</f>
        <v>15</v>
      </c>
      <c r="C181" s="36" t="n">
        <f aca="false">E164</f>
        <v>15</v>
      </c>
      <c r="D181" s="38"/>
    </row>
    <row r="182" customFormat="false" ht="13.8" hidden="false" customHeight="false" outlineLevel="0" collapsed="false">
      <c r="A182" s="14" t="s">
        <v>93</v>
      </c>
      <c r="B182" s="36" t="n">
        <f aca="false">E165</f>
        <v>1</v>
      </c>
      <c r="C182" s="36" t="n">
        <f aca="false">E165</f>
        <v>1</v>
      </c>
      <c r="D182" s="38"/>
    </row>
    <row r="183" customFormat="false" ht="13.8" hidden="false" customHeight="false" outlineLevel="0" collapsed="false">
      <c r="A183" s="14" t="s">
        <v>94</v>
      </c>
      <c r="B183" s="36" t="n">
        <f aca="false">E166</f>
        <v>1.25</v>
      </c>
      <c r="C183" s="36" t="n">
        <f aca="false">E166</f>
        <v>1.25</v>
      </c>
      <c r="D183" s="38"/>
    </row>
    <row r="184" customFormat="false" ht="13.8" hidden="false" customHeight="false" outlineLevel="0" collapsed="false">
      <c r="A184" s="14" t="s">
        <v>95</v>
      </c>
      <c r="B184" s="36" t="n">
        <f aca="false">E167</f>
        <v>0.6915</v>
      </c>
      <c r="C184" s="36" t="n">
        <f aca="false">E167</f>
        <v>0.6915</v>
      </c>
      <c r="D184" s="38"/>
    </row>
    <row r="185" customFormat="false" ht="13.8" hidden="false" customHeight="false" outlineLevel="0" collapsed="false">
      <c r="A185" s="14" t="s">
        <v>96</v>
      </c>
      <c r="B185" s="36" t="n">
        <f aca="false">E168</f>
        <v>2.5</v>
      </c>
      <c r="C185" s="36" t="n">
        <f aca="false">E168</f>
        <v>2.5</v>
      </c>
      <c r="D185" s="38"/>
    </row>
    <row r="186" customFormat="false" ht="13.8" hidden="false" customHeight="false" outlineLevel="0" collapsed="false">
      <c r="A186" s="14" t="s">
        <v>97</v>
      </c>
      <c r="B186" s="36" t="n">
        <f aca="false">E169</f>
        <v>0.2688</v>
      </c>
      <c r="C186" s="36" t="n">
        <f aca="false">E169</f>
        <v>0.2688</v>
      </c>
      <c r="D186" s="38"/>
    </row>
    <row r="187" customFormat="false" ht="13.45" hidden="false" customHeight="true" outlineLevel="0" collapsed="false">
      <c r="A187" s="14" t="s">
        <v>98</v>
      </c>
      <c r="B187" s="36" t="n">
        <f aca="false">E170</f>
        <v>0.0305</v>
      </c>
      <c r="C187" s="36" t="n">
        <f aca="false">E170</f>
        <v>0.0305</v>
      </c>
      <c r="D187" s="38"/>
    </row>
    <row r="188" customFormat="false" ht="13.8" hidden="false" customHeight="false" outlineLevel="0" collapsed="false">
      <c r="A188" s="14" t="s">
        <v>99</v>
      </c>
      <c r="B188" s="36" t="n">
        <f aca="false">E171</f>
        <v>0.0177</v>
      </c>
      <c r="C188" s="36" t="n">
        <f aca="false">E171</f>
        <v>0.0177</v>
      </c>
      <c r="D188" s="38"/>
    </row>
    <row r="189" customFormat="false" ht="13.8" hidden="false" customHeight="false" outlineLevel="0" collapsed="false">
      <c r="A189" s="14" t="s">
        <v>100</v>
      </c>
      <c r="B189" s="36" t="n">
        <f aca="false">E172</f>
        <v>0.02</v>
      </c>
      <c r="C189" s="36" t="n">
        <f aca="false">E172</f>
        <v>0.02</v>
      </c>
      <c r="D189" s="38"/>
    </row>
    <row r="190" customFormat="false" ht="13.8" hidden="false" customHeight="false" outlineLevel="0" collapsed="false">
      <c r="A190" s="14" t="s">
        <v>101</v>
      </c>
      <c r="B190" s="36" t="n">
        <f aca="false">E173</f>
        <v>0.004</v>
      </c>
      <c r="C190" s="36" t="n">
        <f aca="false">E173</f>
        <v>0.004</v>
      </c>
      <c r="D190" s="38"/>
    </row>
    <row r="191" customFormat="false" ht="13.8" hidden="false" customHeight="false" outlineLevel="0" collapsed="false">
      <c r="A191" s="14" t="s">
        <v>102</v>
      </c>
      <c r="B191" s="36" t="n">
        <f aca="false">E174</f>
        <v>0.325</v>
      </c>
      <c r="C191" s="36" t="n">
        <f aca="false">E174</f>
        <v>0.325</v>
      </c>
      <c r="D191" s="38"/>
    </row>
    <row r="192" customFormat="false" ht="13.8" hidden="false" customHeight="false" outlineLevel="0" collapsed="false">
      <c r="A192" s="14" t="s">
        <v>103</v>
      </c>
      <c r="B192" s="36" t="n">
        <f aca="false">E175</f>
        <v>0.252</v>
      </c>
      <c r="C192" s="36" t="n">
        <f aca="false">E175</f>
        <v>0.252</v>
      </c>
      <c r="D192" s="38"/>
    </row>
    <row r="193" customFormat="false" ht="13.8" hidden="false" customHeight="false" outlineLevel="0" collapsed="false">
      <c r="A193" s="14" t="s">
        <v>104</v>
      </c>
      <c r="B193" s="36" t="n">
        <f aca="false">E176</f>
        <v>0.0012</v>
      </c>
      <c r="C193" s="36" t="n">
        <f aca="false">E176</f>
        <v>0.0012</v>
      </c>
      <c r="D193" s="38"/>
    </row>
    <row r="194" customFormat="false" ht="13.8" hidden="false" customHeight="false" outlineLevel="0" collapsed="false">
      <c r="A194" s="23" t="s">
        <v>110</v>
      </c>
      <c r="B194" s="39" t="n">
        <f aca="false">SUM(B181:B193)</f>
        <v>21.3607</v>
      </c>
      <c r="C194" s="39" t="n">
        <f aca="false">SUM(C181:C193)</f>
        <v>21.3607</v>
      </c>
      <c r="D194" s="40"/>
    </row>
    <row r="196" customFormat="false" ht="13.4" hidden="false" customHeight="true" outlineLevel="0" collapsed="false">
      <c r="A196" s="32" t="s">
        <v>111</v>
      </c>
      <c r="B196" s="32"/>
      <c r="C196" s="32"/>
      <c r="D196" s="32"/>
    </row>
    <row r="197" customFormat="false" ht="13.8" hidden="false" customHeight="false" outlineLevel="0" collapsed="false">
      <c r="A197" s="25"/>
      <c r="B197" s="17" t="s">
        <v>42</v>
      </c>
      <c r="C197" s="17" t="s">
        <v>112</v>
      </c>
      <c r="D197" s="17" t="s">
        <v>113</v>
      </c>
    </row>
    <row r="198" customFormat="false" ht="13.8" hidden="false" customHeight="false" outlineLevel="0" collapsed="false">
      <c r="A198" s="14" t="s">
        <v>10</v>
      </c>
      <c r="B198" s="15" t="n">
        <f aca="false">'Planilha de Custos '!D33+'Planilha de Custos '!D62+'Planilha de Custos '!D69</f>
        <v>4284.77542232977</v>
      </c>
      <c r="C198" s="25" t="n">
        <v>30</v>
      </c>
      <c r="D198" s="15" t="n">
        <f aca="false">B198/C198</f>
        <v>142.825847410992</v>
      </c>
    </row>
    <row r="199" customFormat="false" ht="13.8" hidden="false" customHeight="false" outlineLevel="0" collapsed="false">
      <c r="A199" s="14" t="s">
        <v>11</v>
      </c>
      <c r="B199" s="15" t="n">
        <f aca="false">'Planilha de Custos '!E33+'Planilha de Custos '!E62+'Planilha de Custos '!E69</f>
        <v>3550.97354715817</v>
      </c>
      <c r="C199" s="25" t="n">
        <v>30</v>
      </c>
      <c r="D199" s="15" t="n">
        <f aca="false">B199/C199</f>
        <v>118.365784905272</v>
      </c>
    </row>
    <row r="201" customFormat="false" ht="13.8" hidden="false" customHeight="false" outlineLevel="0" collapsed="false">
      <c r="A201" s="21" t="s">
        <v>114</v>
      </c>
      <c r="B201" s="21"/>
      <c r="C201" s="21"/>
      <c r="D201" s="21"/>
      <c r="E201" s="21"/>
    </row>
    <row r="202" customFormat="false" ht="13.8" hidden="false" customHeight="false" outlineLevel="0" collapsed="false">
      <c r="A202" s="11" t="s">
        <v>115</v>
      </c>
      <c r="B202" s="11"/>
      <c r="C202" s="11"/>
      <c r="D202" s="11"/>
      <c r="E202" s="11"/>
    </row>
    <row r="203" customFormat="false" ht="13.8" hidden="false" customHeight="false" outlineLevel="0" collapsed="false">
      <c r="A203" s="25"/>
      <c r="B203" s="17" t="s">
        <v>113</v>
      </c>
      <c r="C203" s="17" t="s">
        <v>116</v>
      </c>
      <c r="D203" s="17" t="s">
        <v>117</v>
      </c>
      <c r="E203" s="17" t="s">
        <v>56</v>
      </c>
    </row>
    <row r="204" customFormat="false" ht="13.8" hidden="false" customHeight="false" outlineLevel="0" collapsed="false">
      <c r="A204" s="14" t="s">
        <v>10</v>
      </c>
      <c r="B204" s="15" t="n">
        <f aca="false">D198</f>
        <v>142.825847410992</v>
      </c>
      <c r="C204" s="25" t="n">
        <f aca="false">B194</f>
        <v>21.3607</v>
      </c>
      <c r="D204" s="15" t="n">
        <f aca="false">B204*C204</f>
        <v>3050.86007879198</v>
      </c>
      <c r="E204" s="15" t="n">
        <f aca="false">D204/12</f>
        <v>254.238339899332</v>
      </c>
    </row>
    <row r="205" customFormat="false" ht="13.8" hidden="false" customHeight="false" outlineLevel="0" collapsed="false">
      <c r="A205" s="14" t="s">
        <v>11</v>
      </c>
      <c r="B205" s="15" t="n">
        <f aca="false">D199</f>
        <v>118.365784905272</v>
      </c>
      <c r="C205" s="25" t="n">
        <f aca="false">C194</f>
        <v>21.3607</v>
      </c>
      <c r="D205" s="15" t="n">
        <f aca="false">B205*C205</f>
        <v>2528.37602162605</v>
      </c>
      <c r="E205" s="15" t="n">
        <f aca="false">D205/12</f>
        <v>210.698001802171</v>
      </c>
    </row>
    <row r="207" customFormat="false" ht="13.8" hidden="false" customHeight="false" outlineLevel="0" collapsed="false">
      <c r="A207" s="21" t="s">
        <v>118</v>
      </c>
      <c r="B207" s="21"/>
      <c r="C207" s="21"/>
      <c r="D207" s="21"/>
    </row>
    <row r="208" customFormat="false" ht="13.8" hidden="false" customHeight="false" outlineLevel="0" collapsed="false">
      <c r="A208" s="11" t="s">
        <v>119</v>
      </c>
      <c r="B208" s="11"/>
      <c r="C208" s="11"/>
      <c r="D208" s="11"/>
    </row>
    <row r="209" customFormat="false" ht="13.8" hidden="false" customHeight="false" outlineLevel="0" collapsed="false">
      <c r="B209" s="17" t="s">
        <v>51</v>
      </c>
      <c r="C209" s="17" t="s">
        <v>120</v>
      </c>
      <c r="D209" s="17" t="s">
        <v>121</v>
      </c>
    </row>
    <row r="210" customFormat="false" ht="13.8" hidden="false" customHeight="false" outlineLevel="0" collapsed="false">
      <c r="A210" s="14" t="s">
        <v>10</v>
      </c>
      <c r="B210" s="15" t="n">
        <f aca="false">('Planilha de Custos '!D101+'Planilha de Custos '!D102+'Planilha de Custos '!D103)/220</f>
        <v>19.4762519196808</v>
      </c>
      <c r="C210" s="25" t="n">
        <v>15</v>
      </c>
      <c r="D210" s="15" t="n">
        <f aca="false">B210*C210</f>
        <v>292.143778795211</v>
      </c>
    </row>
    <row r="211" customFormat="false" ht="13.8" hidden="false" customHeight="false" outlineLevel="0" collapsed="false">
      <c r="A211" s="14" t="s">
        <v>11</v>
      </c>
      <c r="B211" s="15" t="n">
        <f aca="false">('Planilha de Custos '!E101+'Planilha de Custos '!E102+'Planilha de Custos '!E103)/220</f>
        <v>16.140788850719</v>
      </c>
      <c r="C211" s="25" t="n">
        <v>15</v>
      </c>
      <c r="D211" s="15" t="n">
        <f aca="false">B211*C211</f>
        <v>242.111832760784</v>
      </c>
    </row>
    <row r="213" customFormat="false" ht="23.95" hidden="false" customHeight="true" outlineLevel="0" collapsed="false">
      <c r="A213" s="10" t="s">
        <v>122</v>
      </c>
      <c r="B213" s="10"/>
      <c r="C213" s="10"/>
      <c r="D213" s="10"/>
      <c r="E213" s="10"/>
      <c r="F213" s="10"/>
      <c r="G213" s="10"/>
    </row>
    <row r="214" customFormat="false" ht="13.8" hidden="false" customHeight="false" outlineLevel="0" collapsed="false">
      <c r="A214" s="21" t="s">
        <v>123</v>
      </c>
      <c r="B214" s="21"/>
      <c r="C214" s="21"/>
      <c r="D214" s="21"/>
      <c r="E214" s="21"/>
      <c r="F214" s="21"/>
      <c r="G214" s="21"/>
    </row>
    <row r="215" customFormat="false" ht="13.8" hidden="false" customHeight="false" outlineLevel="0" collapsed="false">
      <c r="A215" s="34" t="s">
        <v>124</v>
      </c>
      <c r="B215" s="34"/>
      <c r="C215" s="34"/>
      <c r="D215" s="34"/>
      <c r="E215" s="34"/>
      <c r="F215" s="34"/>
      <c r="G215" s="34"/>
    </row>
    <row r="216" customFormat="false" ht="28.35" hidden="false" customHeight="false" outlineLevel="0" collapsed="false">
      <c r="A216" s="41" t="s">
        <v>125</v>
      </c>
      <c r="B216" s="41" t="s">
        <v>126</v>
      </c>
      <c r="C216" s="41" t="s">
        <v>127</v>
      </c>
      <c r="D216" s="41" t="s">
        <v>35</v>
      </c>
      <c r="E216" s="42" t="s">
        <v>128</v>
      </c>
      <c r="F216" s="41" t="s">
        <v>129</v>
      </c>
      <c r="G216" s="42" t="s">
        <v>130</v>
      </c>
    </row>
    <row r="217" customFormat="false" ht="13.8" hidden="false" customHeight="false" outlineLevel="0" collapsed="false">
      <c r="A217" s="43" t="s">
        <v>131</v>
      </c>
      <c r="B217" s="5" t="n">
        <v>2</v>
      </c>
      <c r="C217" s="19" t="n">
        <v>71.49</v>
      </c>
      <c r="D217" s="19" t="n">
        <f aca="false">C217*B217</f>
        <v>142.98</v>
      </c>
      <c r="E217" s="3" t="n">
        <v>2</v>
      </c>
      <c r="F217" s="44" t="n">
        <f aca="false">D224*E217</f>
        <v>1380</v>
      </c>
      <c r="G217" s="45" t="n">
        <f aca="false">F217/12</f>
        <v>115</v>
      </c>
    </row>
    <row r="218" customFormat="false" ht="13.8" hidden="false" customHeight="false" outlineLevel="0" collapsed="false">
      <c r="A218" s="43" t="s">
        <v>132</v>
      </c>
      <c r="B218" s="5" t="n">
        <v>2</v>
      </c>
      <c r="C218" s="19" t="n">
        <v>64.6</v>
      </c>
      <c r="D218" s="19" t="n">
        <f aca="false">C218*B218</f>
        <v>129.2</v>
      </c>
      <c r="E218" s="3"/>
      <c r="F218" s="3"/>
      <c r="G218" s="45"/>
    </row>
    <row r="219" customFormat="false" ht="13.8" hidden="false" customHeight="false" outlineLevel="0" collapsed="false">
      <c r="A219" s="43" t="s">
        <v>133</v>
      </c>
      <c r="B219" s="5" t="n">
        <v>1</v>
      </c>
      <c r="C219" s="19" t="n">
        <v>133.4</v>
      </c>
      <c r="D219" s="19" t="n">
        <f aca="false">C219*B219</f>
        <v>133.4</v>
      </c>
      <c r="E219" s="3"/>
      <c r="F219" s="3"/>
      <c r="G219" s="45"/>
    </row>
    <row r="220" customFormat="false" ht="13.8" hidden="false" customHeight="false" outlineLevel="0" collapsed="false">
      <c r="A220" s="43" t="s">
        <v>134</v>
      </c>
      <c r="B220" s="5" t="n">
        <v>1</v>
      </c>
      <c r="C220" s="19" t="n">
        <v>127.72</v>
      </c>
      <c r="D220" s="19" t="n">
        <f aca="false">C220*B220</f>
        <v>127.72</v>
      </c>
      <c r="E220" s="3"/>
      <c r="F220" s="3"/>
      <c r="G220" s="45"/>
    </row>
    <row r="221" customFormat="false" ht="13.8" hidden="false" customHeight="false" outlineLevel="0" collapsed="false">
      <c r="A221" s="43" t="s">
        <v>135</v>
      </c>
      <c r="B221" s="5" t="n">
        <v>1</v>
      </c>
      <c r="C221" s="19" t="n">
        <v>38.71</v>
      </c>
      <c r="D221" s="19" t="n">
        <f aca="false">C221*B221</f>
        <v>38.71</v>
      </c>
      <c r="E221" s="3"/>
      <c r="F221" s="3"/>
      <c r="G221" s="45"/>
    </row>
    <row r="222" customFormat="false" ht="13.8" hidden="false" customHeight="false" outlineLevel="0" collapsed="false">
      <c r="A222" s="43" t="s">
        <v>136</v>
      </c>
      <c r="B222" s="5" t="n">
        <v>1</v>
      </c>
      <c r="C222" s="19" t="n">
        <v>101.63</v>
      </c>
      <c r="D222" s="19" t="n">
        <f aca="false">C222*B222</f>
        <v>101.63</v>
      </c>
      <c r="E222" s="3"/>
      <c r="F222" s="3"/>
      <c r="G222" s="45"/>
    </row>
    <row r="223" customFormat="false" ht="13.8" hidden="false" customHeight="false" outlineLevel="0" collapsed="false">
      <c r="A223" s="43" t="s">
        <v>137</v>
      </c>
      <c r="B223" s="5" t="n">
        <v>2</v>
      </c>
      <c r="C223" s="19" t="n">
        <v>8.18</v>
      </c>
      <c r="D223" s="19" t="n">
        <f aca="false">C223*B223</f>
        <v>16.36</v>
      </c>
      <c r="E223" s="3"/>
      <c r="F223" s="3"/>
      <c r="G223" s="45"/>
    </row>
    <row r="224" customFormat="false" ht="13.8" hidden="false" customHeight="false" outlineLevel="0" collapsed="false">
      <c r="A224" s="46" t="s">
        <v>138</v>
      </c>
      <c r="B224" s="46"/>
      <c r="C224" s="46"/>
      <c r="D224" s="16" t="n">
        <f aca="false">SUM(D217:D223)</f>
        <v>690</v>
      </c>
      <c r="E224" s="3"/>
      <c r="F224" s="44"/>
      <c r="G224" s="44"/>
    </row>
    <row r="225" customFormat="false" ht="13.8" hidden="false" customHeight="false" outlineLevel="0" collapsed="false">
      <c r="A225" s="7"/>
      <c r="B225" s="7"/>
      <c r="C225" s="7"/>
    </row>
    <row r="226" customFormat="false" ht="13.8" hidden="false" customHeight="false" outlineLevel="0" collapsed="false">
      <c r="A226" s="21" t="s">
        <v>139</v>
      </c>
      <c r="B226" s="21"/>
      <c r="C226" s="21"/>
      <c r="D226" s="21"/>
    </row>
    <row r="227" customFormat="false" ht="13.8" hidden="false" customHeight="false" outlineLevel="0" collapsed="false">
      <c r="A227" s="34" t="s">
        <v>140</v>
      </c>
      <c r="B227" s="34"/>
      <c r="C227" s="34"/>
      <c r="D227" s="34"/>
    </row>
    <row r="228" customFormat="false" ht="13.8" hidden="false" customHeight="false" outlineLevel="0" collapsed="false">
      <c r="A228" s="47" t="s">
        <v>125</v>
      </c>
      <c r="B228" s="47" t="s">
        <v>126</v>
      </c>
      <c r="C228" s="47" t="s">
        <v>127</v>
      </c>
      <c r="D228" s="47" t="s">
        <v>141</v>
      </c>
    </row>
    <row r="229" customFormat="false" ht="13.8" hidden="false" customHeight="false" outlineLevel="0" collapsed="false">
      <c r="A229" s="43" t="s">
        <v>142</v>
      </c>
      <c r="B229" s="5" t="n">
        <v>1</v>
      </c>
      <c r="C229" s="19" t="n">
        <v>2.09</v>
      </c>
      <c r="D229" s="19" t="n">
        <f aca="false">C229*B229</f>
        <v>2.09</v>
      </c>
    </row>
    <row r="230" customFormat="false" ht="13.8" hidden="false" customHeight="false" outlineLevel="0" collapsed="false">
      <c r="A230" s="43" t="s">
        <v>143</v>
      </c>
      <c r="B230" s="5" t="n">
        <v>1</v>
      </c>
      <c r="C230" s="19" t="n">
        <v>3006.33</v>
      </c>
      <c r="D230" s="19" t="n">
        <f aca="false">C230*B230</f>
        <v>3006.33</v>
      </c>
    </row>
    <row r="231" customFormat="false" ht="13.8" hidden="false" customHeight="false" outlineLevel="0" collapsed="false">
      <c r="A231" s="43" t="s">
        <v>144</v>
      </c>
      <c r="B231" s="5" t="n">
        <v>1</v>
      </c>
      <c r="C231" s="19" t="n">
        <v>6.69</v>
      </c>
      <c r="D231" s="19" t="n">
        <f aca="false">C231*B231</f>
        <v>6.69</v>
      </c>
    </row>
    <row r="232" customFormat="false" ht="13.8" hidden="false" customHeight="false" outlineLevel="0" collapsed="false">
      <c r="A232" s="43" t="s">
        <v>145</v>
      </c>
      <c r="B232" s="5" t="n">
        <v>1</v>
      </c>
      <c r="C232" s="19" t="n">
        <v>997.07</v>
      </c>
      <c r="D232" s="19" t="n">
        <f aca="false">C232*B232</f>
        <v>997.07</v>
      </c>
    </row>
    <row r="233" customFormat="false" ht="13.8" hidden="false" customHeight="false" outlineLevel="0" collapsed="false">
      <c r="A233" s="43" t="s">
        <v>146</v>
      </c>
      <c r="B233" s="5" t="n">
        <v>1</v>
      </c>
      <c r="C233" s="19" t="n">
        <v>8.98</v>
      </c>
      <c r="D233" s="19" t="n">
        <f aca="false">C233*B233</f>
        <v>8.98</v>
      </c>
    </row>
    <row r="234" customFormat="false" ht="13.8" hidden="false" customHeight="false" outlineLevel="0" collapsed="false">
      <c r="A234" s="43" t="s">
        <v>147</v>
      </c>
      <c r="B234" s="5" t="n">
        <v>1</v>
      </c>
      <c r="C234" s="19" t="n">
        <v>24.6</v>
      </c>
      <c r="D234" s="19" t="n">
        <f aca="false">C234*B234</f>
        <v>24.6</v>
      </c>
    </row>
    <row r="235" customFormat="false" ht="13.8" hidden="false" customHeight="false" outlineLevel="0" collapsed="false">
      <c r="A235" s="43" t="s">
        <v>148</v>
      </c>
      <c r="B235" s="5" t="n">
        <v>1</v>
      </c>
      <c r="C235" s="19" t="n">
        <v>32.03</v>
      </c>
      <c r="D235" s="19" t="n">
        <f aca="false">C235*B235</f>
        <v>32.03</v>
      </c>
    </row>
    <row r="236" customFormat="false" ht="13.8" hidden="false" customHeight="false" outlineLevel="0" collapsed="false">
      <c r="A236" s="43" t="s">
        <v>149</v>
      </c>
      <c r="B236" s="5" t="n">
        <v>1</v>
      </c>
      <c r="C236" s="19" t="n">
        <v>10.58</v>
      </c>
      <c r="D236" s="19" t="n">
        <f aca="false">C236*B236</f>
        <v>10.58</v>
      </c>
    </row>
    <row r="237" customFormat="false" ht="13.8" hidden="false" customHeight="false" outlineLevel="0" collapsed="false">
      <c r="A237" s="43" t="s">
        <v>150</v>
      </c>
      <c r="B237" s="5" t="n">
        <v>1</v>
      </c>
      <c r="C237" s="19" t="n">
        <v>606.83</v>
      </c>
      <c r="D237" s="19" t="n">
        <f aca="false">C237*B237</f>
        <v>606.83</v>
      </c>
    </row>
    <row r="238" customFormat="false" ht="13.8" hidden="false" customHeight="false" outlineLevel="0" collapsed="false">
      <c r="A238" s="43" t="s">
        <v>151</v>
      </c>
      <c r="B238" s="5" t="n">
        <v>1</v>
      </c>
      <c r="C238" s="19" t="n">
        <v>617.14</v>
      </c>
      <c r="D238" s="19" t="n">
        <f aca="false">C238*B238</f>
        <v>617.14</v>
      </c>
    </row>
    <row r="239" customFormat="false" ht="13.8" hidden="false" customHeight="false" outlineLevel="0" collapsed="false">
      <c r="A239" s="43" t="s">
        <v>152</v>
      </c>
      <c r="B239" s="5" t="n">
        <v>1</v>
      </c>
      <c r="C239" s="19" t="n">
        <v>54.61</v>
      </c>
      <c r="D239" s="19" t="n">
        <f aca="false">C239*B239</f>
        <v>54.61</v>
      </c>
    </row>
    <row r="240" customFormat="false" ht="13.8" hidden="false" customHeight="false" outlineLevel="0" collapsed="false">
      <c r="A240" s="43" t="s">
        <v>153</v>
      </c>
      <c r="B240" s="5" t="n">
        <v>1</v>
      </c>
      <c r="C240" s="19" t="n">
        <v>14.43</v>
      </c>
      <c r="D240" s="19" t="n">
        <f aca="false">C240*B240</f>
        <v>14.43</v>
      </c>
    </row>
    <row r="241" customFormat="false" ht="13.8" hidden="false" customHeight="false" outlineLevel="0" collapsed="false">
      <c r="A241" s="46" t="s">
        <v>154</v>
      </c>
      <c r="B241" s="46"/>
      <c r="C241" s="46"/>
      <c r="D241" s="16" t="n">
        <f aca="false">SUM(D229:D240)</f>
        <v>5381.38</v>
      </c>
    </row>
    <row r="242" customFormat="false" ht="13.8" hidden="false" customHeight="false" outlineLevel="0" collapsed="false">
      <c r="A242" s="48" t="s">
        <v>155</v>
      </c>
      <c r="B242" s="48"/>
      <c r="C242" s="48"/>
      <c r="D242" s="19" t="n">
        <f aca="false">0.6*83*(D241/10000)</f>
        <v>26.7992724</v>
      </c>
    </row>
    <row r="243" customFormat="false" ht="13.8" hidden="false" customHeight="false" outlineLevel="0" collapsed="false">
      <c r="A243" s="48" t="s">
        <v>156</v>
      </c>
      <c r="B243" s="48"/>
      <c r="C243" s="48"/>
      <c r="D243" s="49" t="n">
        <f aca="false">D242*1.005</f>
        <v>26.933268762</v>
      </c>
    </row>
    <row r="244" customFormat="false" ht="13.8" hidden="false" customHeight="false" outlineLevel="0" collapsed="false">
      <c r="A244" s="48" t="s">
        <v>157</v>
      </c>
      <c r="B244" s="48"/>
      <c r="C244" s="48"/>
      <c r="D244" s="19" t="n">
        <f aca="false">D241*((1-0.2)/(12*8))</f>
        <v>44.8448333333333</v>
      </c>
    </row>
    <row r="245" customFormat="false" ht="13.8" hidden="false" customHeight="false" outlineLevel="0" collapsed="false">
      <c r="A245" s="46" t="s">
        <v>158</v>
      </c>
      <c r="B245" s="46"/>
      <c r="C245" s="46"/>
      <c r="D245" s="16" t="n">
        <f aca="false">D244+D243</f>
        <v>71.7781020953333</v>
      </c>
    </row>
    <row r="247" customFormat="false" ht="23.95" hidden="false" customHeight="true" outlineLevel="0" collapsed="false">
      <c r="A247" s="10" t="s">
        <v>159</v>
      </c>
      <c r="B247" s="10"/>
      <c r="C247" s="10"/>
      <c r="D247" s="10"/>
    </row>
    <row r="248" customFormat="false" ht="13.8" hidden="false" customHeight="false" outlineLevel="0" collapsed="false">
      <c r="A248" s="11" t="s">
        <v>160</v>
      </c>
      <c r="B248" s="11"/>
    </row>
    <row r="249" customFormat="false" ht="13.8" hidden="false" customHeight="false" outlineLevel="0" collapsed="false">
      <c r="A249" s="25"/>
      <c r="B249" s="17" t="s">
        <v>44</v>
      </c>
    </row>
    <row r="250" customFormat="false" ht="13.8" hidden="false" customHeight="false" outlineLevel="0" collapsed="false">
      <c r="A250" s="14" t="s">
        <v>161</v>
      </c>
      <c r="B250" s="22" t="n">
        <v>0.06</v>
      </c>
    </row>
    <row r="251" customFormat="false" ht="13.8" hidden="false" customHeight="false" outlineLevel="0" collapsed="false">
      <c r="A251" s="14" t="s">
        <v>162</v>
      </c>
      <c r="B251" s="22" t="n">
        <f aca="false">B252+B253+B254</f>
        <v>0.0865</v>
      </c>
    </row>
    <row r="252" customFormat="false" ht="13.8" hidden="false" customHeight="false" outlineLevel="0" collapsed="false">
      <c r="A252" s="14" t="s">
        <v>163</v>
      </c>
      <c r="B252" s="22" t="n">
        <v>0.0065</v>
      </c>
    </row>
    <row r="253" customFormat="false" ht="13.8" hidden="false" customHeight="false" outlineLevel="0" collapsed="false">
      <c r="A253" s="14" t="s">
        <v>164</v>
      </c>
      <c r="B253" s="22" t="n">
        <v>0.03</v>
      </c>
    </row>
    <row r="254" customFormat="false" ht="13.8" hidden="false" customHeight="false" outlineLevel="0" collapsed="false">
      <c r="A254" s="14" t="s">
        <v>165</v>
      </c>
      <c r="B254" s="22" t="n">
        <v>0.05</v>
      </c>
    </row>
    <row r="255" customFormat="false" ht="13.8" hidden="false" customHeight="false" outlineLevel="0" collapsed="false">
      <c r="A255" s="14" t="s">
        <v>166</v>
      </c>
      <c r="B255" s="22" t="n">
        <v>0.0679</v>
      </c>
    </row>
    <row r="257" customFormat="false" ht="13.8" hidden="false" customHeight="false" outlineLevel="0" collapsed="false">
      <c r="A257" s="14" t="s">
        <v>167</v>
      </c>
      <c r="B257" s="50" t="n">
        <f aca="false">((1+B250)/(1-(B251)-(B255)))-1</f>
        <v>0.253547776726585</v>
      </c>
    </row>
    <row r="258" customFormat="false" ht="13.8" hidden="false" customHeight="false" outlineLevel="0" collapsed="false">
      <c r="A258" s="3" t="s">
        <v>168</v>
      </c>
      <c r="B258" s="3"/>
    </row>
    <row r="260" customFormat="false" ht="13.8" hidden="false" customHeight="false" outlineLevel="0" collapsed="false">
      <c r="A260" s="21" t="s">
        <v>169</v>
      </c>
      <c r="B260" s="21"/>
      <c r="C260" s="21"/>
      <c r="D260" s="21"/>
    </row>
    <row r="261" customFormat="false" ht="13.8" hidden="false" customHeight="false" outlineLevel="0" collapsed="false">
      <c r="A261" s="25"/>
      <c r="B261" s="47" t="s">
        <v>42</v>
      </c>
      <c r="C261" s="47" t="s">
        <v>44</v>
      </c>
      <c r="D261" s="47" t="s">
        <v>35</v>
      </c>
    </row>
    <row r="262" customFormat="false" ht="13.8" hidden="false" customHeight="false" outlineLevel="0" collapsed="false">
      <c r="A262" s="25" t="s">
        <v>170</v>
      </c>
      <c r="B262" s="15" t="n">
        <f aca="false">'Planilha de Custos '!D33+'Planilha de Custos '!D62+'Planilha de Custos '!D69+'Planilha de Custos '!D75+'Planilha de Custos '!D92</f>
        <v>4725.7837622291</v>
      </c>
      <c r="C262" s="22" t="n">
        <f aca="false">$B$257</f>
        <v>0.253547776726585</v>
      </c>
      <c r="D262" s="15" t="n">
        <f aca="false">B262*C262</f>
        <v>1198.21196620379</v>
      </c>
    </row>
    <row r="263" customFormat="false" ht="13.8" hidden="false" customHeight="false" outlineLevel="0" collapsed="false">
      <c r="A263" s="25" t="s">
        <v>171</v>
      </c>
      <c r="B263" s="15" t="n">
        <f aca="false">'Planilha de Custos '!E33+'Planilha de Custos '!E62+'Planilha de Custos '!E69+'Planilha de Custos '!E75+'Planilha de Custos '!E92</f>
        <v>3948.44154896034</v>
      </c>
      <c r="C263" s="22" t="n">
        <f aca="false">$B$257</f>
        <v>0.253547776726585</v>
      </c>
      <c r="D263" s="15" t="n">
        <f aca="false">B263*C263</f>
        <v>1001.11857627377</v>
      </c>
    </row>
  </sheetData>
  <mergeCells count="85">
    <mergeCell ref="A1:E1"/>
    <mergeCell ref="A2:E2"/>
    <mergeCell ref="A3:D3"/>
    <mergeCell ref="A4:D4"/>
    <mergeCell ref="A5:E5"/>
    <mergeCell ref="A7:E7"/>
    <mergeCell ref="A9:B9"/>
    <mergeCell ref="A10:B10"/>
    <mergeCell ref="A13:B13"/>
    <mergeCell ref="A17:D17"/>
    <mergeCell ref="A20:B20"/>
    <mergeCell ref="A22:B22"/>
    <mergeCell ref="A23:B23"/>
    <mergeCell ref="A24:B24"/>
    <mergeCell ref="A28:B28"/>
    <mergeCell ref="A32:B32"/>
    <mergeCell ref="A36:B36"/>
    <mergeCell ref="A37:B37"/>
    <mergeCell ref="A48:B48"/>
    <mergeCell ref="A52:B52"/>
    <mergeCell ref="A55:E55"/>
    <mergeCell ref="A56:D56"/>
    <mergeCell ref="A61:E61"/>
    <mergeCell ref="A62:E62"/>
    <mergeCell ref="A67:E67"/>
    <mergeCell ref="A72:D72"/>
    <mergeCell ref="A76:E76"/>
    <mergeCell ref="A77:D77"/>
    <mergeCell ref="E80:G80"/>
    <mergeCell ref="A82:D82"/>
    <mergeCell ref="A87:D87"/>
    <mergeCell ref="A92:B92"/>
    <mergeCell ref="A97:F97"/>
    <mergeCell ref="A102:E102"/>
    <mergeCell ref="A103:B103"/>
    <mergeCell ref="A107:E107"/>
    <mergeCell ref="A108:B108"/>
    <mergeCell ref="A112:D112"/>
    <mergeCell ref="A113:D113"/>
    <mergeCell ref="A118:D118"/>
    <mergeCell ref="A123:D123"/>
    <mergeCell ref="A125:D125"/>
    <mergeCell ref="A131:D131"/>
    <mergeCell ref="A132:D132"/>
    <mergeCell ref="A137:D137"/>
    <mergeCell ref="A141:G141"/>
    <mergeCell ref="A142:D142"/>
    <mergeCell ref="A144:D144"/>
    <mergeCell ref="A149:E149"/>
    <mergeCell ref="A150:E150"/>
    <mergeCell ref="A155:D155"/>
    <mergeCell ref="A160:E160"/>
    <mergeCell ref="A161:E161"/>
    <mergeCell ref="A162:A163"/>
    <mergeCell ref="B162:B163"/>
    <mergeCell ref="C162:C163"/>
    <mergeCell ref="E162:E163"/>
    <mergeCell ref="F162:G162"/>
    <mergeCell ref="A178:C178"/>
    <mergeCell ref="A179:A180"/>
    <mergeCell ref="B179:C179"/>
    <mergeCell ref="A196:D196"/>
    <mergeCell ref="A201:E201"/>
    <mergeCell ref="A202:E202"/>
    <mergeCell ref="A207:D207"/>
    <mergeCell ref="A208:D208"/>
    <mergeCell ref="A213:G213"/>
    <mergeCell ref="A214:G214"/>
    <mergeCell ref="A215:G215"/>
    <mergeCell ref="E217:E224"/>
    <mergeCell ref="F217:F224"/>
    <mergeCell ref="G217:G224"/>
    <mergeCell ref="A224:C224"/>
    <mergeCell ref="A225:C225"/>
    <mergeCell ref="A226:D226"/>
    <mergeCell ref="A227:D227"/>
    <mergeCell ref="A241:C241"/>
    <mergeCell ref="A242:C242"/>
    <mergeCell ref="A243:C243"/>
    <mergeCell ref="A244:C244"/>
    <mergeCell ref="A245:C245"/>
    <mergeCell ref="A247:D247"/>
    <mergeCell ref="A248:B248"/>
    <mergeCell ref="A258:B258"/>
    <mergeCell ref="A260:D260"/>
  </mergeCells>
  <hyperlinks>
    <hyperlink ref="A5" r:id="rId1" display="Planilha baseada no caderno técnico de logística do Estado do Ceará&#10;https://www.comprasgovernamentais.gov.br/images/conteudo/ArquivosCGNOR/Cadernostecnicos/Cadernos2019/CT_VIG_PE_2019.pdf"/>
  </hyperlinks>
  <printOptions headings="false" gridLines="false" gridLinesSet="true" horizontalCentered="false" verticalCentered="false"/>
  <pageMargins left="1.18125" right="0.7875" top="0.7875" bottom="0.7875" header="0.511805555555555" footer="0.511805555555555"/>
  <pageSetup paperSize="9" scale="4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2" manualBreakCount="2">
    <brk id="95" man="true" max="16383" min="0"/>
    <brk id="176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CC9999"/>
    <pageSetUpPr fitToPage="true"/>
  </sheetPr>
  <dimension ref="A1:J65536"/>
  <sheetViews>
    <sheetView showFormulas="false" showGridLines="false" showRowColHeaders="true" showZeros="true" rightToLeft="false" tabSelected="false" showOutlineSymbols="true" defaultGridColor="true" view="pageBreakPreview" topLeftCell="A103" colorId="64" zoomScale="100" zoomScaleNormal="80" zoomScalePageLayoutView="100" workbookViewId="0">
      <selection pane="topLeft" activeCell="A2" activeCellId="0" sqref="A2"/>
    </sheetView>
  </sheetViews>
  <sheetFormatPr defaultRowHeight="13.8" outlineLevelRow="0" outlineLevelCol="0"/>
  <cols>
    <col collapsed="false" customWidth="true" hidden="false" outlineLevel="0" max="1" min="1" style="1" width="3.86"/>
    <col collapsed="false" customWidth="true" hidden="false" outlineLevel="0" max="2" min="2" style="1" width="62.86"/>
    <col collapsed="false" customWidth="true" hidden="false" outlineLevel="0" max="3" min="3" style="1" width="12.57"/>
    <col collapsed="false" customWidth="true" hidden="false" outlineLevel="0" max="4" min="4" style="1" width="25.24"/>
    <col collapsed="false" customWidth="true" hidden="false" outlineLevel="0" max="5" min="5" style="1" width="24.4"/>
    <col collapsed="false" customWidth="true" hidden="false" outlineLevel="0" max="6" min="6" style="1" width="25.67"/>
    <col collapsed="false" customWidth="true" hidden="false" outlineLevel="0" max="1022" min="7" style="1" width="9.13"/>
    <col collapsed="false" customWidth="true" hidden="false" outlineLevel="0" max="1025" min="1023" style="51" width="9.13"/>
  </cols>
  <sheetData>
    <row r="1" customFormat="false" ht="23.4" hidden="false" customHeight="true" outlineLevel="0" collapsed="false">
      <c r="A1" s="2" t="s">
        <v>0</v>
      </c>
      <c r="B1" s="2"/>
      <c r="C1" s="2"/>
      <c r="D1" s="2"/>
      <c r="E1" s="2"/>
    </row>
    <row r="2" customFormat="false" ht="13.8" hidden="false" customHeight="false" outlineLevel="0" collapsed="false">
      <c r="A2" s="3"/>
      <c r="B2" s="3"/>
      <c r="C2" s="3"/>
      <c r="D2" s="3"/>
      <c r="E2" s="3"/>
    </row>
    <row r="3" customFormat="false" ht="13.8" hidden="false" customHeight="false" outlineLevel="0" collapsed="false">
      <c r="A3" s="4" t="s">
        <v>1</v>
      </c>
      <c r="B3" s="4"/>
      <c r="C3" s="4"/>
      <c r="D3" s="4"/>
      <c r="E3" s="5"/>
    </row>
    <row r="4" customFormat="false" ht="13.8" hidden="false" customHeight="false" outlineLevel="0" collapsed="false">
      <c r="A4" s="4" t="s">
        <v>2</v>
      </c>
      <c r="B4" s="4"/>
      <c r="C4" s="4"/>
      <c r="D4" s="4"/>
      <c r="E4" s="5" t="s">
        <v>3</v>
      </c>
    </row>
    <row r="5" customFormat="false" ht="13.8" hidden="false" customHeight="false" outlineLevel="0" collapsed="false">
      <c r="A5" s="52"/>
      <c r="B5" s="52"/>
      <c r="C5" s="52"/>
      <c r="D5" s="52"/>
      <c r="E5" s="52"/>
    </row>
    <row r="6" customFormat="false" ht="23.95" hidden="false" customHeight="true" outlineLevel="0" collapsed="false">
      <c r="A6" s="9" t="s">
        <v>172</v>
      </c>
      <c r="B6" s="9"/>
      <c r="C6" s="9"/>
      <c r="D6" s="9"/>
      <c r="E6" s="9"/>
    </row>
    <row r="7" customFormat="false" ht="13.8" hidden="false" customHeight="false" outlineLevel="0" collapsed="false">
      <c r="A7" s="43" t="s">
        <v>173</v>
      </c>
      <c r="B7" s="4" t="s">
        <v>174</v>
      </c>
      <c r="C7" s="4"/>
      <c r="D7" s="4"/>
      <c r="E7" s="53"/>
    </row>
    <row r="8" customFormat="false" ht="13.8" hidden="false" customHeight="false" outlineLevel="0" collapsed="false">
      <c r="A8" s="43" t="s">
        <v>175</v>
      </c>
      <c r="B8" s="4" t="s">
        <v>176</v>
      </c>
      <c r="C8" s="4"/>
      <c r="D8" s="4"/>
      <c r="E8" s="5"/>
    </row>
    <row r="9" customFormat="false" ht="13.8" hidden="false" customHeight="false" outlineLevel="0" collapsed="false">
      <c r="A9" s="43" t="s">
        <v>177</v>
      </c>
      <c r="B9" s="4" t="s">
        <v>178</v>
      </c>
      <c r="C9" s="4"/>
      <c r="D9" s="4"/>
      <c r="E9" s="5"/>
    </row>
    <row r="10" customFormat="false" ht="13.8" hidden="false" customHeight="false" outlineLevel="0" collapsed="false">
      <c r="A10" s="43" t="s">
        <v>179</v>
      </c>
      <c r="B10" s="4" t="s">
        <v>180</v>
      </c>
      <c r="C10" s="4"/>
      <c r="D10" s="4"/>
      <c r="E10" s="5"/>
    </row>
    <row r="11" customFormat="false" ht="13.8" hidden="false" customHeight="false" outlineLevel="0" collapsed="false">
      <c r="A11" s="5"/>
      <c r="B11" s="5"/>
      <c r="C11" s="5"/>
      <c r="D11" s="5"/>
      <c r="E11" s="5"/>
    </row>
    <row r="12" customFormat="false" ht="23.4" hidden="false" customHeight="true" outlineLevel="0" collapsed="false">
      <c r="A12" s="9" t="s">
        <v>181</v>
      </c>
      <c r="B12" s="9"/>
      <c r="C12" s="9"/>
      <c r="D12" s="9"/>
      <c r="E12" s="9"/>
    </row>
    <row r="13" customFormat="false" ht="42.15" hidden="false" customHeight="false" outlineLevel="0" collapsed="false">
      <c r="A13" s="54" t="s">
        <v>182</v>
      </c>
      <c r="B13" s="54"/>
      <c r="C13" s="54"/>
      <c r="D13" s="55" t="s">
        <v>183</v>
      </c>
      <c r="E13" s="55" t="s">
        <v>184</v>
      </c>
    </row>
    <row r="14" customFormat="false" ht="29.05" hidden="false" customHeight="true" outlineLevel="0" collapsed="false">
      <c r="A14" s="56" t="s">
        <v>185</v>
      </c>
      <c r="B14" s="56"/>
      <c r="C14" s="56"/>
      <c r="D14" s="56" t="s">
        <v>186</v>
      </c>
      <c r="E14" s="3" t="n">
        <v>4</v>
      </c>
    </row>
    <row r="15" customFormat="false" ht="13.8" hidden="false" customHeight="false" outlineLevel="0" collapsed="false">
      <c r="A15" s="5"/>
      <c r="B15" s="5"/>
      <c r="C15" s="5"/>
      <c r="D15" s="5"/>
      <c r="E15" s="5"/>
    </row>
    <row r="16" customFormat="false" ht="17.8" hidden="false" customHeight="true" outlineLevel="0" collapsed="false">
      <c r="A16" s="57" t="s">
        <v>187</v>
      </c>
      <c r="B16" s="57"/>
      <c r="C16" s="57"/>
      <c r="D16" s="57"/>
      <c r="E16" s="57"/>
    </row>
    <row r="17" customFormat="false" ht="14.95" hidden="false" customHeight="true" outlineLevel="0" collapsed="false">
      <c r="A17" s="55" t="n">
        <v>1</v>
      </c>
      <c r="B17" s="58" t="s">
        <v>188</v>
      </c>
      <c r="C17" s="58"/>
      <c r="D17" s="58"/>
      <c r="E17" s="59" t="s">
        <v>8</v>
      </c>
      <c r="F17" s="60"/>
      <c r="G17" s="60"/>
      <c r="H17" s="0"/>
      <c r="I17" s="0"/>
      <c r="J17" s="0"/>
    </row>
    <row r="18" customFormat="false" ht="14.95" hidden="false" customHeight="true" outlineLevel="0" collapsed="false">
      <c r="A18" s="55" t="n">
        <v>2</v>
      </c>
      <c r="B18" s="58" t="s">
        <v>189</v>
      </c>
      <c r="C18" s="58"/>
      <c r="D18" s="58"/>
      <c r="E18" s="59" t="s">
        <v>190</v>
      </c>
      <c r="F18" s="60"/>
      <c r="G18" s="60"/>
      <c r="H18" s="0"/>
      <c r="I18" s="0"/>
      <c r="J18" s="0"/>
    </row>
    <row r="19" customFormat="false" ht="14.95" hidden="false" customHeight="true" outlineLevel="0" collapsed="false">
      <c r="A19" s="55" t="n">
        <v>3</v>
      </c>
      <c r="B19" s="58" t="s">
        <v>191</v>
      </c>
      <c r="C19" s="58"/>
      <c r="D19" s="58"/>
      <c r="E19" s="61" t="n">
        <v>1342.92</v>
      </c>
      <c r="F19" s="60"/>
      <c r="G19" s="60"/>
      <c r="H19" s="0"/>
      <c r="I19" s="0"/>
      <c r="J19" s="0"/>
    </row>
    <row r="20" customFormat="false" ht="14.95" hidden="false" customHeight="true" outlineLevel="0" collapsed="false">
      <c r="A20" s="55" t="n">
        <v>4</v>
      </c>
      <c r="B20" s="58" t="s">
        <v>192</v>
      </c>
      <c r="C20" s="58"/>
      <c r="D20" s="58"/>
      <c r="E20" s="59" t="s">
        <v>8</v>
      </c>
      <c r="F20" s="60"/>
      <c r="G20" s="60"/>
      <c r="H20" s="0"/>
      <c r="I20" s="0"/>
      <c r="J20" s="0"/>
    </row>
    <row r="21" customFormat="false" ht="14.95" hidden="false" customHeight="true" outlineLevel="0" collapsed="false">
      <c r="A21" s="55" t="n">
        <v>5</v>
      </c>
      <c r="B21" s="58" t="s">
        <v>193</v>
      </c>
      <c r="C21" s="58"/>
      <c r="D21" s="58"/>
      <c r="E21" s="62" t="n">
        <v>43831</v>
      </c>
      <c r="F21" s="60"/>
      <c r="G21" s="60"/>
      <c r="H21" s="0"/>
      <c r="I21" s="0"/>
      <c r="J21" s="0"/>
    </row>
    <row r="22" customFormat="false" ht="13.8" hidden="false" customHeight="false" outlineLevel="0" collapsed="false">
      <c r="A22" s="5"/>
      <c r="B22" s="5"/>
      <c r="C22" s="5"/>
      <c r="D22" s="5"/>
      <c r="E22" s="5"/>
    </row>
    <row r="23" customFormat="false" ht="13.8" hidden="false" customHeight="false" outlineLevel="0" collapsed="false">
      <c r="A23" s="5"/>
      <c r="B23" s="5"/>
      <c r="C23" s="5"/>
      <c r="D23" s="5"/>
      <c r="E23" s="5"/>
    </row>
    <row r="24" customFormat="false" ht="39.7" hidden="false" customHeight="true" outlineLevel="0" collapsed="false">
      <c r="A24" s="63" t="s">
        <v>194</v>
      </c>
      <c r="B24" s="63"/>
      <c r="C24" s="63"/>
      <c r="D24" s="63"/>
      <c r="E24" s="63"/>
    </row>
    <row r="25" customFormat="false" ht="13.8" hidden="false" customHeight="false" outlineLevel="0" collapsed="false">
      <c r="A25" s="64"/>
      <c r="B25" s="64"/>
      <c r="C25" s="64"/>
      <c r="D25" s="64"/>
      <c r="E25" s="64"/>
    </row>
    <row r="26" customFormat="false" ht="23.4" hidden="false" customHeight="true" outlineLevel="0" collapsed="false">
      <c r="A26" s="10" t="s">
        <v>6</v>
      </c>
      <c r="B26" s="10"/>
      <c r="C26" s="10"/>
      <c r="D26" s="10"/>
      <c r="E26" s="10"/>
    </row>
    <row r="27" customFormat="false" ht="13.8" hidden="false" customHeight="false" outlineLevel="0" collapsed="false">
      <c r="A27" s="65"/>
      <c r="B27" s="65"/>
      <c r="C27" s="65"/>
      <c r="D27" s="66" t="s">
        <v>195</v>
      </c>
      <c r="E27" s="66" t="s">
        <v>196</v>
      </c>
    </row>
    <row r="28" customFormat="false" ht="13.8" hidden="false" customHeight="false" outlineLevel="0" collapsed="false">
      <c r="A28" s="66" t="n">
        <v>1</v>
      </c>
      <c r="B28" s="57" t="s">
        <v>197</v>
      </c>
      <c r="C28" s="57"/>
      <c r="D28" s="66" t="s">
        <v>198</v>
      </c>
      <c r="E28" s="66" t="s">
        <v>198</v>
      </c>
    </row>
    <row r="29" customFormat="false" ht="13.8" hidden="false" customHeight="false" outlineLevel="0" collapsed="false">
      <c r="A29" s="43" t="s">
        <v>173</v>
      </c>
      <c r="B29" s="4" t="s">
        <v>7</v>
      </c>
      <c r="C29" s="4"/>
      <c r="D29" s="67" t="n">
        <f aca="false">'Memória de cálculo '!B11</f>
        <v>1342.92</v>
      </c>
      <c r="E29" s="67" t="n">
        <f aca="false">'Memória de cálculo '!B11</f>
        <v>1342.92</v>
      </c>
    </row>
    <row r="30" customFormat="false" ht="13.8" hidden="false" customHeight="false" outlineLevel="0" collapsed="false">
      <c r="A30" s="43" t="s">
        <v>175</v>
      </c>
      <c r="B30" s="4" t="s">
        <v>199</v>
      </c>
      <c r="C30" s="4"/>
      <c r="D30" s="67" t="n">
        <f aca="false">'Memória de cálculo '!B14</f>
        <v>402.876</v>
      </c>
      <c r="E30" s="67" t="n">
        <f aca="false">'Memória de cálculo '!B15</f>
        <v>402.876</v>
      </c>
    </row>
    <row r="31" customFormat="false" ht="13.8" hidden="false" customHeight="false" outlineLevel="0" collapsed="false">
      <c r="A31" s="43" t="s">
        <v>177</v>
      </c>
      <c r="B31" s="4" t="s">
        <v>200</v>
      </c>
      <c r="C31" s="4"/>
      <c r="D31" s="67" t="n">
        <v>0</v>
      </c>
      <c r="E31" s="67" t="s">
        <v>201</v>
      </c>
    </row>
    <row r="32" customFormat="false" ht="13.8" hidden="false" customHeight="false" outlineLevel="0" collapsed="false">
      <c r="A32" s="43" t="s">
        <v>179</v>
      </c>
      <c r="B32" s="4" t="s">
        <v>12</v>
      </c>
      <c r="C32" s="4"/>
      <c r="D32" s="67" t="n">
        <f aca="false">'Memória de cálculo '!D19</f>
        <v>421.80177156</v>
      </c>
      <c r="E32" s="67" t="s">
        <v>201</v>
      </c>
    </row>
    <row r="33" customFormat="false" ht="13.8" hidden="false" customHeight="false" outlineLevel="0" collapsed="false">
      <c r="A33" s="23" t="s">
        <v>15</v>
      </c>
      <c r="B33" s="23"/>
      <c r="C33" s="23"/>
      <c r="D33" s="68" t="n">
        <f aca="false">SUM(D29:D32)</f>
        <v>2167.59777156</v>
      </c>
      <c r="E33" s="68" t="n">
        <f aca="false">SUM(E29:E32)</f>
        <v>1745.796</v>
      </c>
    </row>
    <row r="34" customFormat="false" ht="13.8" hidden="false" customHeight="false" outlineLevel="0" collapsed="false">
      <c r="A34" s="43"/>
      <c r="B34" s="43"/>
      <c r="C34" s="43"/>
      <c r="D34" s="43"/>
      <c r="E34" s="43"/>
    </row>
    <row r="35" customFormat="false" ht="21.55" hidden="false" customHeight="true" outlineLevel="0" collapsed="false">
      <c r="A35" s="10" t="s">
        <v>202</v>
      </c>
      <c r="B35" s="10"/>
      <c r="C35" s="10"/>
      <c r="D35" s="10"/>
      <c r="E35" s="10"/>
    </row>
    <row r="36" customFormat="false" ht="13.8" hidden="false" customHeight="false" outlineLevel="0" collapsed="false">
      <c r="A36" s="21" t="s">
        <v>203</v>
      </c>
      <c r="B36" s="21"/>
      <c r="C36" s="21"/>
      <c r="D36" s="21"/>
      <c r="E36" s="21"/>
    </row>
    <row r="37" customFormat="false" ht="13.8" hidden="false" customHeight="false" outlineLevel="0" collapsed="false">
      <c r="A37" s="69" t="s">
        <v>204</v>
      </c>
      <c r="B37" s="11" t="s">
        <v>205</v>
      </c>
      <c r="C37" s="11"/>
      <c r="D37" s="69" t="s">
        <v>198</v>
      </c>
      <c r="E37" s="69" t="s">
        <v>198</v>
      </c>
    </row>
    <row r="38" customFormat="false" ht="14.95" hidden="false" customHeight="false" outlineLevel="0" collapsed="false">
      <c r="A38" s="43" t="s">
        <v>173</v>
      </c>
      <c r="B38" s="4" t="s">
        <v>206</v>
      </c>
      <c r="C38" s="4"/>
      <c r="D38" s="70" t="n">
        <f aca="false">'Memória de cálculo '!B25</f>
        <v>180.63314763</v>
      </c>
      <c r="E38" s="70" t="n">
        <f aca="false">'Memória de cálculo '!B26</f>
        <v>145.483</v>
      </c>
    </row>
    <row r="39" customFormat="false" ht="13.8" hidden="false" customHeight="false" outlineLevel="0" collapsed="false">
      <c r="A39" s="43" t="s">
        <v>175</v>
      </c>
      <c r="B39" s="4" t="s">
        <v>19</v>
      </c>
      <c r="C39" s="4"/>
      <c r="D39" s="70" t="n">
        <f aca="false">'Memória de cálculo '!B29</f>
        <v>180.63314763</v>
      </c>
      <c r="E39" s="70" t="n">
        <f aca="false">'Memória de cálculo '!B26</f>
        <v>145.483</v>
      </c>
    </row>
    <row r="40" customFormat="false" ht="13.8" hidden="false" customHeight="false" outlineLevel="0" collapsed="false">
      <c r="A40" s="43" t="s">
        <v>177</v>
      </c>
      <c r="B40" s="4" t="s">
        <v>20</v>
      </c>
      <c r="C40" s="4"/>
      <c r="D40" s="71" t="n">
        <f aca="false">'Memória de cálculo '!B33</f>
        <v>60.21104921</v>
      </c>
      <c r="E40" s="71" t="n">
        <f aca="false">'Memória de cálculo '!B34</f>
        <v>48.4943333333333</v>
      </c>
    </row>
    <row r="41" customFormat="false" ht="13.8" hidden="false" customHeight="false" outlineLevel="0" collapsed="false">
      <c r="A41" s="23" t="s">
        <v>15</v>
      </c>
      <c r="B41" s="23"/>
      <c r="C41" s="23"/>
      <c r="D41" s="68" t="n">
        <f aca="false">SUM(D38:D40)</f>
        <v>421.47734447</v>
      </c>
      <c r="E41" s="68" t="n">
        <f aca="false">SUM(E38:E40)</f>
        <v>339.460333333333</v>
      </c>
    </row>
    <row r="42" customFormat="false" ht="13.8" hidden="false" customHeight="false" outlineLevel="0" collapsed="false">
      <c r="A42" s="72"/>
      <c r="B42" s="72"/>
      <c r="C42" s="72"/>
      <c r="D42" s="72"/>
      <c r="E42" s="25"/>
    </row>
    <row r="43" customFormat="false" ht="13.8" hidden="false" customHeight="false" outlineLevel="0" collapsed="false">
      <c r="A43" s="21" t="s">
        <v>207</v>
      </c>
      <c r="B43" s="21"/>
      <c r="C43" s="21"/>
      <c r="D43" s="21"/>
      <c r="E43" s="21"/>
    </row>
    <row r="44" customFormat="false" ht="29.25" hidden="false" customHeight="true" outlineLevel="0" collapsed="false">
      <c r="A44" s="11" t="s">
        <v>208</v>
      </c>
      <c r="B44" s="32" t="s">
        <v>209</v>
      </c>
      <c r="C44" s="32"/>
      <c r="D44" s="11" t="s">
        <v>198</v>
      </c>
      <c r="E44" s="11" t="s">
        <v>198</v>
      </c>
    </row>
    <row r="45" customFormat="false" ht="13.8" hidden="false" customHeight="false" outlineLevel="0" collapsed="false">
      <c r="A45" s="43" t="s">
        <v>173</v>
      </c>
      <c r="B45" s="4" t="s">
        <v>33</v>
      </c>
      <c r="C45" s="4"/>
      <c r="D45" s="70" t="n">
        <f aca="false">'Memória de cálculo '!D58</f>
        <v>952.77964269904</v>
      </c>
      <c r="E45" s="70" t="n">
        <f aca="false">'Memória de cálculo '!D59</f>
        <v>767.374330666667</v>
      </c>
    </row>
    <row r="46" customFormat="false" ht="13.8" hidden="false" customHeight="false" outlineLevel="0" collapsed="false">
      <c r="A46" s="23" t="s">
        <v>15</v>
      </c>
      <c r="B46" s="23"/>
      <c r="C46" s="23"/>
      <c r="D46" s="68" t="n">
        <f aca="false">SUM(D45:D45)</f>
        <v>952.77964269904</v>
      </c>
      <c r="E46" s="68" t="n">
        <f aca="false">SUM(E45:E45)</f>
        <v>767.374330666667</v>
      </c>
    </row>
    <row r="47" customFormat="false" ht="13.8" hidden="false" customHeight="false" outlineLevel="0" collapsed="false">
      <c r="A47" s="72"/>
      <c r="B47" s="72"/>
      <c r="C47" s="72"/>
      <c r="D47" s="72"/>
      <c r="E47" s="25"/>
    </row>
    <row r="48" customFormat="false" ht="13.8" hidden="false" customHeight="false" outlineLevel="0" collapsed="false">
      <c r="A48" s="21" t="s">
        <v>36</v>
      </c>
      <c r="B48" s="21"/>
      <c r="C48" s="21"/>
      <c r="D48" s="21"/>
      <c r="E48" s="21"/>
    </row>
    <row r="49" customFormat="false" ht="14.95" hidden="false" customHeight="true" outlineLevel="0" collapsed="false">
      <c r="A49" s="11" t="s">
        <v>210</v>
      </c>
      <c r="B49" s="32" t="s">
        <v>211</v>
      </c>
      <c r="C49" s="32"/>
      <c r="D49" s="11" t="s">
        <v>198</v>
      </c>
      <c r="E49" s="11" t="s">
        <v>198</v>
      </c>
    </row>
    <row r="50" customFormat="false" ht="13.8" hidden="false" customHeight="false" outlineLevel="0" collapsed="false">
      <c r="A50" s="43" t="s">
        <v>173</v>
      </c>
      <c r="B50" s="4" t="s">
        <v>212</v>
      </c>
      <c r="C50" s="4"/>
      <c r="D50" s="70" t="n">
        <f aca="false">'Memória de cálculo '!D74</f>
        <v>67.7124</v>
      </c>
      <c r="E50" s="15" t="n">
        <f aca="false">'Memória de cálculo '!D75</f>
        <v>67.7124</v>
      </c>
    </row>
    <row r="51" customFormat="false" ht="13.8" hidden="false" customHeight="false" outlineLevel="0" collapsed="false">
      <c r="A51" s="43" t="s">
        <v>175</v>
      </c>
      <c r="B51" s="4" t="s">
        <v>213</v>
      </c>
      <c r="C51" s="4"/>
      <c r="D51" s="70" t="n">
        <f aca="false">'Memória de cálculo '!D89</f>
        <v>344.25</v>
      </c>
      <c r="E51" s="70" t="n">
        <f aca="false">'Memória de cálculo '!D90</f>
        <v>344.25</v>
      </c>
    </row>
    <row r="52" customFormat="false" ht="13.8" hidden="false" customHeight="false" outlineLevel="0" collapsed="false">
      <c r="A52" s="43" t="s">
        <v>177</v>
      </c>
      <c r="B52" s="4" t="s">
        <v>54</v>
      </c>
      <c r="C52" s="4"/>
      <c r="D52" s="70" t="n">
        <f aca="false">'Memória de cálculo '!B94</f>
        <v>71.78</v>
      </c>
      <c r="E52" s="70" t="n">
        <f aca="false">'Memória de cálculo '!B95</f>
        <v>71.78</v>
      </c>
    </row>
    <row r="53" customFormat="false" ht="13.8" hidden="false" customHeight="false" outlineLevel="0" collapsed="false">
      <c r="A53" s="43" t="s">
        <v>179</v>
      </c>
      <c r="B53" s="4" t="s">
        <v>55</v>
      </c>
      <c r="C53" s="4"/>
      <c r="D53" s="70" t="n">
        <f aca="false">'Memória de cálculo '!F99</f>
        <v>0.110646666666667</v>
      </c>
      <c r="E53" s="70" t="n">
        <f aca="false">'Memória de cálculo '!F100</f>
        <v>0.110646666666667</v>
      </c>
    </row>
    <row r="54" customFormat="false" ht="13.8" hidden="false" customHeight="false" outlineLevel="0" collapsed="false">
      <c r="A54" s="43"/>
      <c r="B54" s="4" t="s">
        <v>214</v>
      </c>
      <c r="C54" s="4"/>
      <c r="D54" s="70"/>
      <c r="E54" s="70"/>
    </row>
    <row r="55" customFormat="false" ht="13.8" hidden="false" customHeight="false" outlineLevel="0" collapsed="false">
      <c r="A55" s="23" t="s">
        <v>15</v>
      </c>
      <c r="B55" s="23"/>
      <c r="C55" s="23"/>
      <c r="D55" s="68" t="n">
        <f aca="false">SUM(D50:D53)</f>
        <v>483.853046666667</v>
      </c>
      <c r="E55" s="68" t="n">
        <f aca="false">SUM(E50:E53)</f>
        <v>483.853046666667</v>
      </c>
    </row>
    <row r="56" customFormat="false" ht="13.8" hidden="false" customHeight="false" outlineLevel="0" collapsed="false">
      <c r="A56" s="54"/>
      <c r="B56" s="54"/>
      <c r="C56" s="54"/>
      <c r="D56" s="54"/>
      <c r="E56" s="54"/>
    </row>
    <row r="57" customFormat="false" ht="13.8" hidden="false" customHeight="false" outlineLevel="0" collapsed="false">
      <c r="A57" s="21" t="s">
        <v>215</v>
      </c>
      <c r="B57" s="21"/>
      <c r="C57" s="21"/>
      <c r="D57" s="21"/>
      <c r="E57" s="21"/>
    </row>
    <row r="58" customFormat="false" ht="13.8" hidden="false" customHeight="false" outlineLevel="0" collapsed="false">
      <c r="A58" s="66" t="n">
        <v>2</v>
      </c>
      <c r="B58" s="57" t="s">
        <v>216</v>
      </c>
      <c r="C58" s="57"/>
      <c r="D58" s="66" t="s">
        <v>198</v>
      </c>
      <c r="E58" s="66" t="s">
        <v>198</v>
      </c>
    </row>
    <row r="59" customFormat="false" ht="13.8" hidden="false" customHeight="false" outlineLevel="0" collapsed="false">
      <c r="A59" s="43" t="s">
        <v>204</v>
      </c>
      <c r="B59" s="4" t="s">
        <v>217</v>
      </c>
      <c r="C59" s="4"/>
      <c r="D59" s="70" t="n">
        <f aca="false">D41</f>
        <v>421.47734447</v>
      </c>
      <c r="E59" s="70" t="n">
        <f aca="false">E41</f>
        <v>339.460333333333</v>
      </c>
    </row>
    <row r="60" customFormat="false" ht="13.8" hidden="false" customHeight="false" outlineLevel="0" collapsed="false">
      <c r="A60" s="43" t="s">
        <v>208</v>
      </c>
      <c r="B60" s="4" t="s">
        <v>218</v>
      </c>
      <c r="C60" s="4"/>
      <c r="D60" s="70" t="n">
        <f aca="false">D46</f>
        <v>952.77964269904</v>
      </c>
      <c r="E60" s="70" t="n">
        <f aca="false">E46</f>
        <v>767.374330666667</v>
      </c>
    </row>
    <row r="61" customFormat="false" ht="13.8" hidden="false" customHeight="false" outlineLevel="0" collapsed="false">
      <c r="A61" s="43" t="s">
        <v>210</v>
      </c>
      <c r="B61" s="4" t="s">
        <v>211</v>
      </c>
      <c r="C61" s="4" t="s">
        <v>201</v>
      </c>
      <c r="D61" s="70" t="n">
        <f aca="false">D55</f>
        <v>483.853046666667</v>
      </c>
      <c r="E61" s="70" t="n">
        <f aca="false">E55</f>
        <v>483.853046666667</v>
      </c>
    </row>
    <row r="62" customFormat="false" ht="13.8" hidden="false" customHeight="false" outlineLevel="0" collapsed="false">
      <c r="A62" s="23" t="s">
        <v>15</v>
      </c>
      <c r="B62" s="23"/>
      <c r="C62" s="23"/>
      <c r="D62" s="68" t="n">
        <f aca="false">SUM(D59:D61)</f>
        <v>1858.11003383571</v>
      </c>
      <c r="E62" s="68" t="n">
        <f aca="false">SUM(E59:E61)</f>
        <v>1590.68771066667</v>
      </c>
    </row>
    <row r="63" customFormat="false" ht="13.8" hidden="false" customHeight="false" outlineLevel="0" collapsed="false">
      <c r="A63" s="54"/>
      <c r="B63" s="54"/>
      <c r="C63" s="54"/>
      <c r="D63" s="54"/>
      <c r="E63" s="54"/>
    </row>
    <row r="64" customFormat="false" ht="23.4" hidden="false" customHeight="true" outlineLevel="0" collapsed="false">
      <c r="A64" s="10" t="s">
        <v>219</v>
      </c>
      <c r="B64" s="10"/>
      <c r="C64" s="10"/>
      <c r="D64" s="10"/>
      <c r="E64" s="10"/>
    </row>
    <row r="65" customFormat="false" ht="13.8" hidden="false" customHeight="false" outlineLevel="0" collapsed="false">
      <c r="A65" s="66" t="n">
        <v>3</v>
      </c>
      <c r="B65" s="57" t="s">
        <v>220</v>
      </c>
      <c r="C65" s="57"/>
      <c r="D65" s="66" t="s">
        <v>198</v>
      </c>
      <c r="E65" s="66" t="s">
        <v>198</v>
      </c>
    </row>
    <row r="66" customFormat="false" ht="13.8" hidden="false" customHeight="false" outlineLevel="0" collapsed="false">
      <c r="A66" s="43" t="s">
        <v>173</v>
      </c>
      <c r="B66" s="4" t="s">
        <v>221</v>
      </c>
      <c r="C66" s="4"/>
      <c r="D66" s="70" t="n">
        <f aca="false">'Memória de cálculo '!D127</f>
        <v>238.396796647216</v>
      </c>
      <c r="E66" s="70" t="n">
        <f aca="false">'Memória de cálculo '!D128</f>
        <v>197.257675473633</v>
      </c>
    </row>
    <row r="67" customFormat="false" ht="13.8" hidden="false" customHeight="false" outlineLevel="0" collapsed="false">
      <c r="A67" s="43" t="s">
        <v>175</v>
      </c>
      <c r="B67" s="4" t="s">
        <v>222</v>
      </c>
      <c r="C67" s="4"/>
      <c r="D67" s="70" t="n">
        <f aca="false">'Memória de cálculo '!D146</f>
        <v>31.1234584296976</v>
      </c>
      <c r="E67" s="70" t="n">
        <f aca="false">'Memória de cálculo '!D147</f>
        <v>25.6507772845334</v>
      </c>
    </row>
    <row r="68" customFormat="false" ht="13.8" hidden="false" customHeight="false" outlineLevel="0" collapsed="false">
      <c r="A68" s="43" t="s">
        <v>177</v>
      </c>
      <c r="B68" s="4" t="s">
        <v>223</v>
      </c>
      <c r="C68" s="4"/>
      <c r="D68" s="70" t="n">
        <f aca="false">'Memória de cálculo '!D157</f>
        <v>-10.452638142856</v>
      </c>
      <c r="E68" s="70" t="n">
        <f aca="false">'Memória de cálculo '!D158</f>
        <v>-8.41861626666667</v>
      </c>
    </row>
    <row r="69" customFormat="false" ht="13.8" hidden="false" customHeight="false" outlineLevel="0" collapsed="false">
      <c r="A69" s="23" t="s">
        <v>15</v>
      </c>
      <c r="B69" s="23"/>
      <c r="C69" s="23"/>
      <c r="D69" s="68" t="n">
        <f aca="false">SUM(D66:D68)</f>
        <v>259.067616934058</v>
      </c>
      <c r="E69" s="68" t="n">
        <f aca="false">SUM(E66:E68)</f>
        <v>214.4898364915</v>
      </c>
    </row>
    <row r="70" customFormat="false" ht="13.8" hidden="false" customHeight="false" outlineLevel="0" collapsed="false">
      <c r="A70" s="54"/>
      <c r="B70" s="54"/>
      <c r="C70" s="54"/>
      <c r="D70" s="54"/>
      <c r="E70" s="54"/>
    </row>
    <row r="71" customFormat="false" ht="23.4" hidden="false" customHeight="true" outlineLevel="0" collapsed="false">
      <c r="A71" s="10" t="s">
        <v>224</v>
      </c>
      <c r="B71" s="10"/>
      <c r="C71" s="10"/>
      <c r="D71" s="10"/>
      <c r="E71" s="10"/>
    </row>
    <row r="72" customFormat="false" ht="13.8" hidden="false" customHeight="false" outlineLevel="0" collapsed="false">
      <c r="A72" s="21" t="s">
        <v>114</v>
      </c>
      <c r="B72" s="21"/>
      <c r="C72" s="21"/>
      <c r="D72" s="21"/>
      <c r="E72" s="21"/>
    </row>
    <row r="73" customFormat="false" ht="14.95" hidden="false" customHeight="true" outlineLevel="0" collapsed="false">
      <c r="A73" s="11" t="s">
        <v>225</v>
      </c>
      <c r="B73" s="32" t="s">
        <v>226</v>
      </c>
      <c r="C73" s="32"/>
      <c r="D73" s="11" t="s">
        <v>198</v>
      </c>
      <c r="E73" s="11" t="s">
        <v>198</v>
      </c>
    </row>
    <row r="74" customFormat="false" ht="13.8" hidden="false" customHeight="false" outlineLevel="0" collapsed="false">
      <c r="A74" s="43" t="s">
        <v>173</v>
      </c>
      <c r="B74" s="4" t="s">
        <v>115</v>
      </c>
      <c r="C74" s="4"/>
      <c r="D74" s="70" t="n">
        <f aca="false">'Memória de cálculo '!E204</f>
        <v>254.238339899332</v>
      </c>
      <c r="E74" s="70" t="n">
        <f aca="false">'Memória de cálculo '!E205</f>
        <v>210.698001802171</v>
      </c>
    </row>
    <row r="75" customFormat="false" ht="13.8" hidden="false" customHeight="false" outlineLevel="0" collapsed="false">
      <c r="A75" s="23" t="s">
        <v>15</v>
      </c>
      <c r="B75" s="23"/>
      <c r="C75" s="23"/>
      <c r="D75" s="68" t="n">
        <f aca="false">SUM(D74:D74)</f>
        <v>254.238339899332</v>
      </c>
      <c r="E75" s="68" t="n">
        <f aca="false">SUM(E74:E74)</f>
        <v>210.698001802171</v>
      </c>
    </row>
    <row r="76" customFormat="false" ht="13.8" hidden="false" customHeight="false" outlineLevel="0" collapsed="false">
      <c r="A76" s="73"/>
      <c r="B76" s="73"/>
      <c r="C76" s="73"/>
      <c r="D76" s="73"/>
      <c r="E76" s="73"/>
    </row>
    <row r="77" customFormat="false" ht="13.8" hidden="false" customHeight="false" outlineLevel="0" collapsed="false">
      <c r="A77" s="21" t="s">
        <v>227</v>
      </c>
      <c r="B77" s="21"/>
      <c r="C77" s="21"/>
      <c r="D77" s="21"/>
      <c r="E77" s="21"/>
    </row>
    <row r="78" customFormat="false" ht="14.95" hidden="false" customHeight="true" outlineLevel="0" collapsed="false">
      <c r="A78" s="11" t="s">
        <v>228</v>
      </c>
      <c r="B78" s="32" t="s">
        <v>229</v>
      </c>
      <c r="C78" s="32"/>
      <c r="D78" s="11" t="s">
        <v>198</v>
      </c>
      <c r="E78" s="11" t="s">
        <v>198</v>
      </c>
    </row>
    <row r="79" customFormat="false" ht="13.8" hidden="false" customHeight="false" outlineLevel="0" collapsed="false">
      <c r="A79" s="43" t="s">
        <v>173</v>
      </c>
      <c r="B79" s="4" t="s">
        <v>119</v>
      </c>
      <c r="C79" s="4"/>
      <c r="D79" s="70" t="n">
        <f aca="false">'Memória de cálculo '!D210</f>
        <v>292.143778795211</v>
      </c>
      <c r="E79" s="70" t="n">
        <f aca="false">'Memória de cálculo '!D211</f>
        <v>242.111832760784</v>
      </c>
    </row>
    <row r="80" customFormat="false" ht="13.8" hidden="false" customHeight="false" outlineLevel="0" collapsed="false">
      <c r="A80" s="23" t="s">
        <v>15</v>
      </c>
      <c r="B80" s="23"/>
      <c r="C80" s="23"/>
      <c r="D80" s="68" t="n">
        <f aca="false">SUM(D79:D79)</f>
        <v>292.143778795211</v>
      </c>
      <c r="E80" s="68" t="n">
        <f aca="false">SUM(E79:E79)</f>
        <v>242.111832760784</v>
      </c>
    </row>
    <row r="81" customFormat="false" ht="13.8" hidden="false" customHeight="false" outlineLevel="0" collapsed="false">
      <c r="A81" s="73"/>
      <c r="B81" s="73"/>
      <c r="C81" s="73"/>
      <c r="D81" s="73"/>
      <c r="E81" s="73"/>
    </row>
    <row r="82" customFormat="false" ht="13.8" hidden="false" customHeight="false" outlineLevel="0" collapsed="false">
      <c r="A82" s="21" t="s">
        <v>230</v>
      </c>
      <c r="B82" s="21"/>
      <c r="C82" s="21"/>
      <c r="D82" s="21"/>
      <c r="E82" s="21"/>
    </row>
    <row r="83" customFormat="false" ht="13.8" hidden="false" customHeight="false" outlineLevel="0" collapsed="false">
      <c r="A83" s="66" t="n">
        <v>4</v>
      </c>
      <c r="B83" s="57" t="s">
        <v>231</v>
      </c>
      <c r="C83" s="57"/>
      <c r="D83" s="66" t="s">
        <v>198</v>
      </c>
      <c r="E83" s="66" t="s">
        <v>198</v>
      </c>
    </row>
    <row r="84" customFormat="false" ht="13.8" hidden="false" customHeight="false" outlineLevel="0" collapsed="false">
      <c r="A84" s="43" t="s">
        <v>225</v>
      </c>
      <c r="B84" s="4" t="s">
        <v>226</v>
      </c>
      <c r="C84" s="4"/>
      <c r="D84" s="70" t="n">
        <f aca="false">D75</f>
        <v>254.238339899332</v>
      </c>
      <c r="E84" s="70" t="n">
        <f aca="false">E75</f>
        <v>210.698001802171</v>
      </c>
    </row>
    <row r="85" customFormat="false" ht="13.8" hidden="false" customHeight="false" outlineLevel="0" collapsed="false">
      <c r="A85" s="43" t="s">
        <v>228</v>
      </c>
      <c r="B85" s="4" t="s">
        <v>229</v>
      </c>
      <c r="C85" s="4"/>
      <c r="D85" s="70" t="n">
        <f aca="false">D80</f>
        <v>292.143778795211</v>
      </c>
      <c r="E85" s="70" t="n">
        <f aca="false">E80</f>
        <v>242.111832760784</v>
      </c>
    </row>
    <row r="86" customFormat="false" ht="13.8" hidden="false" customHeight="false" outlineLevel="0" collapsed="false">
      <c r="A86" s="23" t="s">
        <v>15</v>
      </c>
      <c r="B86" s="23"/>
      <c r="C86" s="23"/>
      <c r="D86" s="68" t="n">
        <f aca="false">SUM(D84:D85)</f>
        <v>546.382118694543</v>
      </c>
      <c r="E86" s="68" t="n">
        <f aca="false">SUM(E84:E85)</f>
        <v>452.809834562955</v>
      </c>
    </row>
    <row r="87" customFormat="false" ht="13.8" hidden="false" customHeight="false" outlineLevel="0" collapsed="false">
      <c r="A87" s="73"/>
      <c r="B87" s="73"/>
      <c r="C87" s="73"/>
      <c r="D87" s="73"/>
      <c r="E87" s="73"/>
    </row>
    <row r="88" customFormat="false" ht="23.4" hidden="false" customHeight="true" outlineLevel="0" collapsed="false">
      <c r="A88" s="10" t="s">
        <v>232</v>
      </c>
      <c r="B88" s="10"/>
      <c r="C88" s="10"/>
      <c r="D88" s="10"/>
      <c r="E88" s="10"/>
    </row>
    <row r="89" customFormat="false" ht="13.8" hidden="false" customHeight="false" outlineLevel="0" collapsed="false">
      <c r="A89" s="66" t="n">
        <v>5</v>
      </c>
      <c r="B89" s="57" t="s">
        <v>233</v>
      </c>
      <c r="C89" s="57"/>
      <c r="D89" s="66" t="s">
        <v>198</v>
      </c>
      <c r="E89" s="66" t="s">
        <v>198</v>
      </c>
    </row>
    <row r="90" customFormat="false" ht="13.8" hidden="false" customHeight="false" outlineLevel="0" collapsed="false">
      <c r="A90" s="43" t="s">
        <v>173</v>
      </c>
      <c r="B90" s="4" t="s">
        <v>234</v>
      </c>
      <c r="C90" s="4"/>
      <c r="D90" s="70" t="n">
        <f aca="false">'Memória de cálculo '!G217</f>
        <v>115</v>
      </c>
      <c r="E90" s="70" t="n">
        <f aca="false">'Memória de cálculo '!G217</f>
        <v>115</v>
      </c>
    </row>
    <row r="91" customFormat="false" ht="13.8" hidden="false" customHeight="false" outlineLevel="0" collapsed="false">
      <c r="A91" s="43" t="s">
        <v>175</v>
      </c>
      <c r="B91" s="4" t="s">
        <v>235</v>
      </c>
      <c r="C91" s="4"/>
      <c r="D91" s="70" t="n">
        <f aca="false">'Memória de cálculo '!D245</f>
        <v>71.7781020953333</v>
      </c>
      <c r="E91" s="70" t="n">
        <f aca="false">'Memória de cálculo '!D245</f>
        <v>71.7781020953333</v>
      </c>
    </row>
    <row r="92" customFormat="false" ht="13.8" hidden="false" customHeight="false" outlineLevel="0" collapsed="false">
      <c r="A92" s="23" t="s">
        <v>15</v>
      </c>
      <c r="B92" s="23"/>
      <c r="C92" s="23"/>
      <c r="D92" s="68" t="n">
        <f aca="false">TRUNC(SUM(D90:D91),2)</f>
        <v>186.77</v>
      </c>
      <c r="E92" s="68" t="n">
        <f aca="false">TRUNC(SUM(E90:E91),2)</f>
        <v>186.77</v>
      </c>
    </row>
    <row r="93" customFormat="false" ht="13.8" hidden="false" customHeight="false" outlineLevel="0" collapsed="false">
      <c r="A93" s="72"/>
      <c r="B93" s="72"/>
      <c r="C93" s="72"/>
      <c r="D93" s="72"/>
      <c r="E93" s="25"/>
    </row>
    <row r="94" customFormat="false" ht="13.8" hidden="false" customHeight="false" outlineLevel="0" collapsed="false">
      <c r="A94" s="10" t="s">
        <v>236</v>
      </c>
      <c r="B94" s="10"/>
      <c r="C94" s="10"/>
      <c r="D94" s="10"/>
      <c r="E94" s="10"/>
    </row>
    <row r="95" customFormat="false" ht="13.8" hidden="false" customHeight="false" outlineLevel="0" collapsed="false">
      <c r="A95" s="66" t="n">
        <v>6</v>
      </c>
      <c r="B95" s="57" t="s">
        <v>237</v>
      </c>
      <c r="C95" s="57"/>
      <c r="D95" s="66" t="s">
        <v>198</v>
      </c>
      <c r="E95" s="66" t="s">
        <v>198</v>
      </c>
    </row>
    <row r="96" customFormat="false" ht="13.8" hidden="false" customHeight="false" outlineLevel="0" collapsed="false">
      <c r="A96" s="43" t="s">
        <v>173</v>
      </c>
      <c r="B96" s="4" t="s">
        <v>237</v>
      </c>
      <c r="C96" s="4"/>
      <c r="D96" s="70" t="n">
        <f aca="false">'Memória de cálculo '!D262</f>
        <v>1198.21196620379</v>
      </c>
      <c r="E96" s="70" t="n">
        <f aca="false">'Memória de cálculo '!D263</f>
        <v>1001.11857627377</v>
      </c>
    </row>
    <row r="97" customFormat="false" ht="13.8" hidden="false" customHeight="false" outlineLevel="0" collapsed="false">
      <c r="A97" s="23" t="s">
        <v>15</v>
      </c>
      <c r="B97" s="23"/>
      <c r="C97" s="23"/>
      <c r="D97" s="68" t="n">
        <f aca="false">TRUNC(SUM(D95:D96),2)</f>
        <v>1198.21</v>
      </c>
      <c r="E97" s="68" t="n">
        <f aca="false">TRUNC(SUM(E95:E96),2)</f>
        <v>1001.11</v>
      </c>
    </row>
    <row r="98" customFormat="false" ht="13.8" hidden="false" customHeight="false" outlineLevel="0" collapsed="false">
      <c r="A98" s="5"/>
      <c r="B98" s="5"/>
      <c r="C98" s="5"/>
      <c r="D98" s="5"/>
      <c r="E98" s="5"/>
    </row>
    <row r="99" customFormat="false" ht="23.4" hidden="false" customHeight="true" outlineLevel="0" collapsed="false">
      <c r="A99" s="63" t="s">
        <v>238</v>
      </c>
      <c r="B99" s="63"/>
      <c r="C99" s="63"/>
      <c r="D99" s="63"/>
      <c r="E99" s="63"/>
    </row>
    <row r="100" customFormat="false" ht="13.8" hidden="false" customHeight="false" outlineLevel="0" collapsed="false">
      <c r="A100" s="57" t="s">
        <v>239</v>
      </c>
      <c r="B100" s="57"/>
      <c r="C100" s="57"/>
      <c r="D100" s="66" t="s">
        <v>198</v>
      </c>
      <c r="E100" s="66" t="s">
        <v>198</v>
      </c>
    </row>
    <row r="101" customFormat="false" ht="13.8" hidden="false" customHeight="false" outlineLevel="0" collapsed="false">
      <c r="A101" s="74" t="s">
        <v>173</v>
      </c>
      <c r="B101" s="75" t="s">
        <v>240</v>
      </c>
      <c r="C101" s="75"/>
      <c r="D101" s="70" t="n">
        <f aca="false">D33</f>
        <v>2167.59777156</v>
      </c>
      <c r="E101" s="70" t="n">
        <f aca="false">E33</f>
        <v>1745.796</v>
      </c>
    </row>
    <row r="102" customFormat="false" ht="13.8" hidden="false" customHeight="false" outlineLevel="0" collapsed="false">
      <c r="A102" s="74" t="s">
        <v>175</v>
      </c>
      <c r="B102" s="75" t="s">
        <v>216</v>
      </c>
      <c r="C102" s="75"/>
      <c r="D102" s="67" t="n">
        <f aca="false">D62</f>
        <v>1858.11003383571</v>
      </c>
      <c r="E102" s="67" t="n">
        <f aca="false">E62</f>
        <v>1590.68771066667</v>
      </c>
    </row>
    <row r="103" customFormat="false" ht="13.8" hidden="false" customHeight="false" outlineLevel="0" collapsed="false">
      <c r="A103" s="74" t="s">
        <v>177</v>
      </c>
      <c r="B103" s="75" t="s">
        <v>241</v>
      </c>
      <c r="C103" s="75"/>
      <c r="D103" s="67" t="n">
        <f aca="false">D69</f>
        <v>259.067616934058</v>
      </c>
      <c r="E103" s="67" t="n">
        <f aca="false">E69</f>
        <v>214.4898364915</v>
      </c>
    </row>
    <row r="104" customFormat="false" ht="13.8" hidden="false" customHeight="false" outlineLevel="0" collapsed="false">
      <c r="A104" s="74" t="s">
        <v>179</v>
      </c>
      <c r="B104" s="75" t="s">
        <v>242</v>
      </c>
      <c r="C104" s="75"/>
      <c r="D104" s="67" t="n">
        <f aca="false">D86</f>
        <v>546.382118694543</v>
      </c>
      <c r="E104" s="67" t="n">
        <f aca="false">E86</f>
        <v>452.809834562955</v>
      </c>
    </row>
    <row r="105" customFormat="false" ht="13.8" hidden="false" customHeight="false" outlineLevel="0" collapsed="false">
      <c r="A105" s="74" t="s">
        <v>243</v>
      </c>
      <c r="B105" s="75" t="s">
        <v>244</v>
      </c>
      <c r="C105" s="75"/>
      <c r="D105" s="67" t="n">
        <f aca="false">D92</f>
        <v>186.77</v>
      </c>
      <c r="E105" s="67" t="n">
        <f aca="false">E92</f>
        <v>186.77</v>
      </c>
    </row>
    <row r="106" customFormat="false" ht="13.8" hidden="false" customHeight="false" outlineLevel="0" collapsed="false">
      <c r="A106" s="74" t="s">
        <v>245</v>
      </c>
      <c r="B106" s="75" t="s">
        <v>246</v>
      </c>
      <c r="C106" s="75"/>
      <c r="D106" s="67" t="n">
        <f aca="false">D96</f>
        <v>1198.21196620379</v>
      </c>
      <c r="E106" s="67" t="n">
        <f aca="false">E96</f>
        <v>1001.11857627377</v>
      </c>
    </row>
    <row r="107" customFormat="false" ht="13.8" hidden="false" customHeight="false" outlineLevel="0" collapsed="false">
      <c r="A107" s="23" t="s">
        <v>247</v>
      </c>
      <c r="B107" s="23"/>
      <c r="C107" s="23"/>
      <c r="D107" s="68" t="n">
        <f aca="false">SUM(D101:D106)</f>
        <v>6216.1395072281</v>
      </c>
      <c r="E107" s="68" t="n">
        <f aca="false">SUM(E101:E106)</f>
        <v>5191.67195799489</v>
      </c>
    </row>
    <row r="108" customFormat="false" ht="13.8" hidden="false" customHeight="false" outlineLevel="0" collapsed="false">
      <c r="A108" s="76" t="s">
        <v>248</v>
      </c>
      <c r="B108" s="76"/>
      <c r="C108" s="76"/>
      <c r="D108" s="77" t="n">
        <v>2</v>
      </c>
      <c r="E108" s="77" t="n">
        <v>2</v>
      </c>
    </row>
    <row r="109" customFormat="false" ht="13.8" hidden="false" customHeight="false" outlineLevel="0" collapsed="false">
      <c r="A109" s="23" t="s">
        <v>249</v>
      </c>
      <c r="B109" s="23"/>
      <c r="C109" s="23"/>
      <c r="D109" s="68" t="n">
        <f aca="false">D107*D108</f>
        <v>12432.2790144562</v>
      </c>
      <c r="E109" s="68" t="n">
        <f aca="false">E107*E108</f>
        <v>10383.3439159898</v>
      </c>
    </row>
    <row r="110" customFormat="false" ht="13.8" hidden="false" customHeight="false" outlineLevel="0" collapsed="false">
      <c r="A110" s="76" t="s">
        <v>250</v>
      </c>
      <c r="B110" s="76"/>
      <c r="C110" s="76"/>
      <c r="D110" s="77" t="n">
        <v>2</v>
      </c>
      <c r="E110" s="77" t="n">
        <v>2</v>
      </c>
    </row>
    <row r="111" customFormat="false" ht="13.8" hidden="false" customHeight="false" outlineLevel="0" collapsed="false">
      <c r="A111" s="23" t="s">
        <v>251</v>
      </c>
      <c r="B111" s="23"/>
      <c r="C111" s="23"/>
      <c r="D111" s="68" t="n">
        <f aca="false">D109*D110</f>
        <v>24864.5580289124</v>
      </c>
      <c r="E111" s="68" t="n">
        <f aca="false">E109*E110</f>
        <v>20766.6878319796</v>
      </c>
      <c r="F111" s="0"/>
    </row>
    <row r="112" customFormat="false" ht="13.8" hidden="false" customHeight="false" outlineLevel="0" collapsed="false">
      <c r="A112" s="0"/>
      <c r="B112" s="0"/>
      <c r="C112" s="0"/>
      <c r="D112" s="78" t="n">
        <v>45631.25</v>
      </c>
      <c r="E112" s="78"/>
      <c r="F112" s="79"/>
    </row>
    <row r="113" customFormat="false" ht="13.8" hidden="false" customHeight="false" outlineLevel="0" collapsed="false">
      <c r="A113" s="23" t="s">
        <v>252</v>
      </c>
      <c r="B113" s="23"/>
      <c r="C113" s="23"/>
      <c r="D113" s="68" t="n">
        <f aca="false">D111*12</f>
        <v>298374.696346949</v>
      </c>
      <c r="E113" s="68" t="n">
        <f aca="false">E111*12</f>
        <v>249200.253983755</v>
      </c>
      <c r="F113" s="0"/>
    </row>
    <row r="114" customFormat="false" ht="13.8" hidden="false" customHeight="false" outlineLevel="0" collapsed="false">
      <c r="D114" s="78" t="n">
        <f aca="false">SUM(D113:E113)</f>
        <v>547574.950330704</v>
      </c>
      <c r="E114" s="78"/>
    </row>
    <row r="117" customFormat="false" ht="14.95" hidden="false" customHeight="false" outlineLevel="0" collapsed="false">
      <c r="B117" s="80" t="s">
        <v>253</v>
      </c>
    </row>
    <row r="118" customFormat="false" ht="69.35" hidden="false" customHeight="false" outlineLevel="0" collapsed="false">
      <c r="B118" s="81" t="s">
        <v>254</v>
      </c>
    </row>
    <row r="121" customFormat="false" ht="12.75" hidden="true" customHeight="true" outlineLevel="0" collapsed="false"/>
    <row r="122" customFormat="false" ht="40.5" hidden="true" customHeight="true" outlineLevel="0" collapsed="false"/>
    <row r="123" customFormat="false" ht="12.75" hidden="true" customHeight="true" outlineLevel="0" collapsed="false"/>
    <row r="124" customFormat="false" ht="12.75" hidden="true" customHeight="true" outlineLevel="0" collapsed="false"/>
    <row r="125" customFormat="false" ht="12.75" hidden="true" customHeight="true" outlineLevel="0" collapsed="false"/>
    <row r="126" customFormat="false" ht="12.75" hidden="true" customHeight="true" outlineLevel="0" collapsed="false"/>
    <row r="127" customFormat="false" ht="12.75" hidden="true" customHeight="true" outlineLevel="0" collapsed="false"/>
    <row r="128" customFormat="false" ht="13.5" hidden="true" customHeight="true" outlineLevel="0" collapsed="false"/>
    <row r="131" customFormat="false" ht="12.75" hidden="true" customHeight="tru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14">
    <mergeCell ref="A1:E1"/>
    <mergeCell ref="A2:E2"/>
    <mergeCell ref="A3:D3"/>
    <mergeCell ref="A4:D4"/>
    <mergeCell ref="A5:E5"/>
    <mergeCell ref="A6:E6"/>
    <mergeCell ref="B7:D7"/>
    <mergeCell ref="B8:D8"/>
    <mergeCell ref="B9:D9"/>
    <mergeCell ref="B10:D10"/>
    <mergeCell ref="A11:E11"/>
    <mergeCell ref="A12:E12"/>
    <mergeCell ref="A13:C13"/>
    <mergeCell ref="A14:C14"/>
    <mergeCell ref="A15:E15"/>
    <mergeCell ref="A16:E16"/>
    <mergeCell ref="B17:D17"/>
    <mergeCell ref="B18:D18"/>
    <mergeCell ref="B19:D19"/>
    <mergeCell ref="B20:D20"/>
    <mergeCell ref="B21:D21"/>
    <mergeCell ref="A22:E22"/>
    <mergeCell ref="A23:E23"/>
    <mergeCell ref="A24:E24"/>
    <mergeCell ref="A25:E25"/>
    <mergeCell ref="A26:E26"/>
    <mergeCell ref="A27:C27"/>
    <mergeCell ref="B28:C28"/>
    <mergeCell ref="B29:C29"/>
    <mergeCell ref="B30:C30"/>
    <mergeCell ref="B31:C31"/>
    <mergeCell ref="B32:C32"/>
    <mergeCell ref="A33:C33"/>
    <mergeCell ref="A34:E34"/>
    <mergeCell ref="A35:E35"/>
    <mergeCell ref="A36:E36"/>
    <mergeCell ref="B37:C37"/>
    <mergeCell ref="B38:C38"/>
    <mergeCell ref="B39:C39"/>
    <mergeCell ref="B40:C40"/>
    <mergeCell ref="A41:C41"/>
    <mergeCell ref="A42:D42"/>
    <mergeCell ref="A43:E43"/>
    <mergeCell ref="B44:C44"/>
    <mergeCell ref="B45:C45"/>
    <mergeCell ref="A46:C46"/>
    <mergeCell ref="A47:D47"/>
    <mergeCell ref="A48:E48"/>
    <mergeCell ref="B49:C49"/>
    <mergeCell ref="B50:C50"/>
    <mergeCell ref="B51:C51"/>
    <mergeCell ref="B52:C52"/>
    <mergeCell ref="B53:C53"/>
    <mergeCell ref="B54:C54"/>
    <mergeCell ref="A55:C55"/>
    <mergeCell ref="A56:E56"/>
    <mergeCell ref="A57:E57"/>
    <mergeCell ref="B58:C58"/>
    <mergeCell ref="B59:C59"/>
    <mergeCell ref="B60:C60"/>
    <mergeCell ref="B61:C61"/>
    <mergeCell ref="A62:C62"/>
    <mergeCell ref="A63:E63"/>
    <mergeCell ref="A64:E64"/>
    <mergeCell ref="B65:C65"/>
    <mergeCell ref="B66:C66"/>
    <mergeCell ref="B67:C67"/>
    <mergeCell ref="B68:C68"/>
    <mergeCell ref="A69:C69"/>
    <mergeCell ref="A70:E70"/>
    <mergeCell ref="A71:E71"/>
    <mergeCell ref="A72:E72"/>
    <mergeCell ref="B73:C73"/>
    <mergeCell ref="B74:C74"/>
    <mergeCell ref="A75:C75"/>
    <mergeCell ref="A76:E76"/>
    <mergeCell ref="A77:E77"/>
    <mergeCell ref="B78:C78"/>
    <mergeCell ref="B79:C79"/>
    <mergeCell ref="A80:C80"/>
    <mergeCell ref="A81:E81"/>
    <mergeCell ref="A82:E82"/>
    <mergeCell ref="B83:C83"/>
    <mergeCell ref="B84:C84"/>
    <mergeCell ref="B85:C85"/>
    <mergeCell ref="A86:C86"/>
    <mergeCell ref="A87:E87"/>
    <mergeCell ref="A88:E88"/>
    <mergeCell ref="B89:C89"/>
    <mergeCell ref="B90:C90"/>
    <mergeCell ref="B91:C91"/>
    <mergeCell ref="A92:C92"/>
    <mergeCell ref="A93:D93"/>
    <mergeCell ref="A94:E94"/>
    <mergeCell ref="B95:C95"/>
    <mergeCell ref="B96:C96"/>
    <mergeCell ref="A97:C97"/>
    <mergeCell ref="A98:E98"/>
    <mergeCell ref="A99:E99"/>
    <mergeCell ref="A100:C100"/>
    <mergeCell ref="B101:C101"/>
    <mergeCell ref="B102:C102"/>
    <mergeCell ref="B103:C103"/>
    <mergeCell ref="B104:C104"/>
    <mergeCell ref="B105:C105"/>
    <mergeCell ref="B106:C106"/>
    <mergeCell ref="A107:C107"/>
    <mergeCell ref="A108:C108"/>
    <mergeCell ref="A109:C109"/>
    <mergeCell ref="A110:C110"/>
    <mergeCell ref="A111:C111"/>
    <mergeCell ref="D112:E112"/>
    <mergeCell ref="A113:C113"/>
    <mergeCell ref="D114:E114"/>
  </mergeCells>
  <printOptions headings="false" gridLines="false" gridLinesSet="true" horizontalCentered="false" verticalCentered="false"/>
  <pageMargins left="1.18125" right="0.984027777777778" top="0.590277777777778" bottom="0.39375" header="0.511805555555555" footer="0.511805555555555"/>
  <pageSetup paperSize="9" scale="100" firstPageNumber="0" fitToWidth="1" fitToHeight="2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4" manualBreakCount="4">
    <brk id="56" man="true" max="16383" min="0"/>
    <brk id="70" man="true" max="16383" min="0"/>
    <brk id="80" man="true" max="16383" min="0"/>
    <brk id="81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5"/>
  <sheetViews>
    <sheetView showFormulas="false" showGridLines="false" showRowColHeaders="true" showZeros="true" rightToLeft="false" tabSelected="false" showOutlineSymbols="true" defaultGridColor="true" view="pageBreakPreview" topLeftCell="A1" colorId="64" zoomScale="100" zoomScaleNormal="80" zoomScalePageLayoutView="100" workbookViewId="0">
      <selection pane="topLeft" activeCell="D17" activeCellId="0" sqref="D17"/>
    </sheetView>
  </sheetViews>
  <sheetFormatPr defaultRowHeight="12.8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22.14"/>
    <col collapsed="false" customWidth="true" hidden="false" outlineLevel="0" max="3" min="3" style="0" width="24.15"/>
    <col collapsed="false" customWidth="true" hidden="false" outlineLevel="0" max="4" min="4" style="0" width="17.21"/>
    <col collapsed="false" customWidth="true" hidden="false" outlineLevel="0" max="5" min="5" style="0" width="20.3"/>
    <col collapsed="false" customWidth="false" hidden="false" outlineLevel="0" max="1025" min="6" style="0" width="11.52"/>
  </cols>
  <sheetData>
    <row r="1" customFormat="false" ht="23.4" hidden="false" customHeight="true" outlineLevel="0" collapsed="false">
      <c r="A1" s="9" t="s">
        <v>255</v>
      </c>
      <c r="B1" s="9"/>
      <c r="C1" s="9"/>
      <c r="D1" s="9"/>
      <c r="E1" s="9"/>
    </row>
    <row r="2" customFormat="false" ht="14.95" hidden="false" customHeight="false" outlineLevel="0" collapsed="false">
      <c r="A2" s="42" t="s">
        <v>256</v>
      </c>
      <c r="B2" s="42" t="s">
        <v>257</v>
      </c>
      <c r="C2" s="42" t="s">
        <v>258</v>
      </c>
      <c r="D2" s="42" t="s">
        <v>259</v>
      </c>
      <c r="E2" s="42" t="s">
        <v>260</v>
      </c>
    </row>
    <row r="3" customFormat="false" ht="14.95" hidden="false" customHeight="false" outlineLevel="0" collapsed="false">
      <c r="A3" s="3" t="n">
        <v>1</v>
      </c>
      <c r="B3" s="56" t="s">
        <v>10</v>
      </c>
      <c r="C3" s="25" t="n">
        <v>2</v>
      </c>
      <c r="D3" s="82" t="n">
        <f aca="false">'Planilha de Custos '!D111</f>
        <v>24864.5580289124</v>
      </c>
      <c r="E3" s="82" t="n">
        <f aca="false">D3*12</f>
        <v>298374.696346949</v>
      </c>
    </row>
    <row r="4" customFormat="false" ht="14.95" hidden="false" customHeight="false" outlineLevel="0" collapsed="false">
      <c r="A4" s="3" t="n">
        <v>2</v>
      </c>
      <c r="B4" s="56" t="s">
        <v>11</v>
      </c>
      <c r="C4" s="25" t="n">
        <v>2</v>
      </c>
      <c r="D4" s="82" t="n">
        <f aca="false">'Planilha de Custos '!E111</f>
        <v>20766.6878319796</v>
      </c>
      <c r="E4" s="82" t="n">
        <f aca="false">D4*12</f>
        <v>249200.253983755</v>
      </c>
    </row>
    <row r="5" customFormat="false" ht="13.8" hidden="false" customHeight="false" outlineLevel="0" collapsed="false">
      <c r="A5" s="83" t="s">
        <v>15</v>
      </c>
      <c r="B5" s="83"/>
      <c r="C5" s="84" t="n">
        <f aca="false">SUM(C3:C4)</f>
        <v>4</v>
      </c>
      <c r="D5" s="85" t="n">
        <f aca="false">SUM(D3:D4)</f>
        <v>45631.245860892</v>
      </c>
      <c r="E5" s="85" t="n">
        <f aca="false">SUM(E3:E4)</f>
        <v>547574.950330704</v>
      </c>
    </row>
  </sheetData>
  <mergeCells count="2">
    <mergeCell ref="A1:E1"/>
    <mergeCell ref="A5:B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91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3803</TotalTime>
  <Application>LibreOffice/5.2.6.2$Windows_x86 LibreOffice_project/a3100ed2409ebf1c212f5048fbe377c281438fdc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2010-12-08T17:56:29Z</dcterms:created>
  <dc:creator>Patrick</dc:creator>
  <dc:description/>
  <dc:language>pt-BR</dc:language>
  <cp:lastModifiedBy/>
  <cp:lastPrinted>2019-08-06T15:18:07Z</cp:lastPrinted>
  <dcterms:modified xsi:type="dcterms:W3CDTF">2020-05-18T09:37:02Z</dcterms:modified>
  <cp:revision>114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